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та\АИР\НОРТ\"/>
    </mc:Choice>
  </mc:AlternateContent>
  <bookViews>
    <workbookView xWindow="0" yWindow="0" windowWidth="20490" windowHeight="7320"/>
  </bookViews>
  <sheets>
    <sheet name="Прайс ЕЦП полный " sheetId="1" r:id="rId1"/>
    <sheet name="Прайс ЕЦП кратко" sheetId="3" r:id="rId2"/>
  </sheets>
  <externalReferences>
    <externalReference r:id="rId3"/>
  </externalReferences>
  <definedNames>
    <definedName name="H" localSheetId="1">'[1]прайс быт.'!#REF!</definedName>
    <definedName name="H">'[1]прайс быт.'!#REF!</definedName>
    <definedName name="I" localSheetId="1">'[1]прайс быт.'!#REF!</definedName>
    <definedName name="I">'[1]прайс быт.'!#REF!</definedName>
    <definedName name="_xlnm.Print_Titles" localSheetId="1">'Прайс ЕЦП кратко'!$1:$8</definedName>
    <definedName name="_xlnm.Print_Titles" localSheetId="0">'Прайс ЕЦП полный '!$1:$7</definedName>
    <definedName name="_xlnm.Print_Area" localSheetId="1">'Прайс ЕЦП кратко'!$A$1:$F$100</definedName>
    <definedName name="_xlnm.Print_Area" localSheetId="0">'Прайс ЕЦП полный '!$A$1:$R$105</definedName>
  </definedNames>
  <calcPr calcId="152511"/>
</workbook>
</file>

<file path=xl/calcChain.xml><?xml version="1.0" encoding="utf-8"?>
<calcChain xmlns="http://schemas.openxmlformats.org/spreadsheetml/2006/main">
  <c r="Q31" i="1" l="1"/>
  <c r="Q80" i="1"/>
  <c r="Q54" i="1"/>
  <c r="Q53" i="1"/>
  <c r="L105" i="1" l="1"/>
  <c r="L104" i="1"/>
  <c r="Q105" i="1"/>
  <c r="J105" i="1" s="1"/>
  <c r="Q104" i="1"/>
  <c r="J104" i="1" s="1"/>
  <c r="L102" i="1"/>
  <c r="L101" i="1"/>
  <c r="L100" i="1"/>
  <c r="L98" i="1"/>
  <c r="Q98" i="1"/>
  <c r="J98" i="1" s="1"/>
  <c r="Q51" i="1"/>
  <c r="J51" i="1" s="1"/>
  <c r="J87" i="1"/>
  <c r="Q93" i="1" l="1"/>
  <c r="Q71" i="1"/>
  <c r="Q66" i="1"/>
  <c r="Q57" i="1"/>
  <c r="Q48" i="1"/>
  <c r="J48" i="1" s="1"/>
  <c r="Q45" i="1"/>
  <c r="J45" i="1" s="1"/>
  <c r="Q40" i="1"/>
  <c r="J40" i="1" s="1"/>
  <c r="Q37" i="1"/>
  <c r="J37" i="1" s="1"/>
  <c r="Q33" i="1"/>
  <c r="Q34" i="1"/>
  <c r="Q26" i="1"/>
  <c r="Q21" i="1"/>
  <c r="Q16" i="1"/>
  <c r="L31" i="1"/>
  <c r="K31" i="1"/>
  <c r="Q11" i="1"/>
  <c r="Q102" i="1" l="1"/>
  <c r="J102" i="1" s="1"/>
  <c r="Q100" i="1"/>
  <c r="J100" i="1" s="1"/>
  <c r="Q97" i="1"/>
  <c r="J97" i="1" s="1"/>
  <c r="Q96" i="1"/>
  <c r="J96" i="1" s="1"/>
  <c r="Q95" i="1"/>
  <c r="J95" i="1" s="1"/>
  <c r="Q94" i="1"/>
  <c r="Q92" i="1"/>
  <c r="Q91" i="1"/>
  <c r="Q83" i="1"/>
  <c r="J84" i="1" s="1"/>
  <c r="Q70" i="1"/>
  <c r="Q69" i="1"/>
  <c r="Q68" i="1"/>
  <c r="Q67" i="1"/>
  <c r="Q65" i="1"/>
  <c r="Q64" i="1"/>
  <c r="Q63" i="1"/>
  <c r="Q62" i="1"/>
  <c r="Q61" i="1"/>
  <c r="Q60" i="1"/>
  <c r="Q59" i="1"/>
  <c r="Q58" i="1"/>
  <c r="Q50" i="1"/>
  <c r="J50" i="1" s="1"/>
  <c r="Q49" i="1"/>
  <c r="J49" i="1" s="1"/>
  <c r="Q47" i="1"/>
  <c r="J47" i="1" s="1"/>
  <c r="Q46" i="1"/>
  <c r="J46" i="1" s="1"/>
  <c r="Q42" i="1"/>
  <c r="J42" i="1" s="1"/>
  <c r="Q41" i="1"/>
  <c r="J41" i="1" s="1"/>
  <c r="Q38" i="1"/>
  <c r="J38" i="1" s="1"/>
  <c r="Q39" i="1"/>
  <c r="J39" i="1" s="1"/>
  <c r="Q36" i="1"/>
  <c r="Q35" i="1"/>
  <c r="Q30" i="1"/>
  <c r="Q29" i="1"/>
  <c r="Q28" i="1"/>
  <c r="Q27" i="1"/>
  <c r="Q25" i="1"/>
  <c r="Q24" i="1"/>
  <c r="Q23" i="1"/>
  <c r="Q22" i="1"/>
  <c r="Q20" i="1"/>
  <c r="Q19" i="1"/>
  <c r="Q18" i="1"/>
  <c r="Q17" i="1"/>
  <c r="Q15" i="1"/>
  <c r="Q14" i="1"/>
  <c r="Q13" i="1"/>
  <c r="Q12" i="1"/>
  <c r="L97" i="1"/>
  <c r="L96" i="1"/>
  <c r="L95" i="1"/>
  <c r="J11" i="1"/>
  <c r="G31" i="3"/>
  <c r="H100" i="3"/>
  <c r="G100" i="3"/>
  <c r="H99" i="3"/>
  <c r="G99" i="3"/>
  <c r="H98" i="3"/>
  <c r="G98" i="3"/>
  <c r="H97" i="3"/>
  <c r="G97" i="3"/>
  <c r="H96" i="3"/>
  <c r="G96" i="3"/>
  <c r="H94" i="3"/>
  <c r="G94" i="3"/>
  <c r="H90" i="3"/>
  <c r="G90" i="3"/>
  <c r="H88" i="3"/>
  <c r="G88" i="3"/>
  <c r="H87" i="3"/>
  <c r="G87" i="3"/>
  <c r="H86" i="3"/>
  <c r="G86" i="3"/>
  <c r="H83" i="3"/>
  <c r="G83" i="3"/>
  <c r="H79" i="3"/>
  <c r="G79" i="3"/>
  <c r="H76" i="3"/>
  <c r="G76" i="3"/>
  <c r="H72" i="3"/>
  <c r="G72" i="3"/>
  <c r="H71" i="3"/>
  <c r="G71" i="3"/>
  <c r="H70" i="3"/>
  <c r="G70" i="3"/>
  <c r="H69" i="3"/>
  <c r="G69" i="3"/>
  <c r="H68" i="3"/>
  <c r="G68" i="3"/>
  <c r="H67" i="3"/>
  <c r="G67" i="3"/>
  <c r="H66" i="3"/>
  <c r="G66" i="3"/>
  <c r="H64" i="3"/>
  <c r="G64" i="3"/>
  <c r="H63" i="3"/>
  <c r="G63" i="3"/>
  <c r="H57" i="3"/>
  <c r="G57" i="3"/>
  <c r="H56" i="3"/>
  <c r="G56" i="3"/>
  <c r="H54" i="3"/>
  <c r="G54" i="3"/>
  <c r="H53" i="3"/>
  <c r="G53" i="3"/>
  <c r="H51" i="3"/>
  <c r="G51" i="3"/>
  <c r="H49" i="3"/>
  <c r="G49" i="3"/>
  <c r="H47" i="3"/>
  <c r="G47" i="3"/>
  <c r="H46" i="3"/>
  <c r="G46" i="3"/>
  <c r="H45" i="3"/>
  <c r="G45" i="3"/>
  <c r="H44" i="3"/>
  <c r="G44" i="3"/>
  <c r="H43" i="3"/>
  <c r="G43" i="3"/>
  <c r="H41" i="3"/>
  <c r="G41" i="3"/>
  <c r="H40" i="3"/>
  <c r="G40" i="3"/>
  <c r="H39" i="3"/>
  <c r="G39" i="3"/>
  <c r="H38" i="3"/>
  <c r="G38" i="3"/>
  <c r="H37" i="3"/>
  <c r="G37" i="3"/>
  <c r="H36" i="3"/>
  <c r="G36" i="3"/>
  <c r="H35" i="3"/>
  <c r="G35" i="3"/>
  <c r="H34" i="3"/>
  <c r="G34" i="3"/>
  <c r="H33" i="3"/>
  <c r="G33" i="3"/>
  <c r="H32" i="3"/>
  <c r="G32" i="3"/>
  <c r="H29" i="3"/>
  <c r="G29" i="3"/>
  <c r="H28" i="3"/>
  <c r="G28" i="3"/>
  <c r="H27" i="3"/>
  <c r="G27" i="3"/>
  <c r="H26" i="3"/>
  <c r="G26" i="3"/>
  <c r="H25" i="3"/>
  <c r="G25" i="3"/>
  <c r="H24" i="3"/>
  <c r="G24" i="3"/>
  <c r="H23" i="3"/>
  <c r="G23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J83" i="1" l="1"/>
  <c r="J85" i="1"/>
  <c r="J82" i="1"/>
  <c r="J81" i="1"/>
  <c r="J80" i="1"/>
  <c r="K11" i="1"/>
  <c r="H31" i="3"/>
  <c r="L91" i="1"/>
  <c r="L90" i="1"/>
  <c r="L94" i="1"/>
  <c r="L93" i="1"/>
  <c r="L92" i="1"/>
  <c r="Q90" i="1"/>
  <c r="J90" i="1" s="1"/>
  <c r="Q86" i="1"/>
  <c r="J86" i="1" s="1"/>
  <c r="Q85" i="1"/>
  <c r="Q84" i="1"/>
  <c r="Q82" i="1"/>
  <c r="Q81" i="1"/>
  <c r="M11" i="1"/>
  <c r="L11" i="1" l="1"/>
  <c r="J13" i="1"/>
  <c r="J91" i="1"/>
  <c r="J69" i="1"/>
  <c r="J68" i="1"/>
  <c r="J63" i="1"/>
  <c r="J59" i="1"/>
  <c r="J94" i="1"/>
  <c r="L30" i="1"/>
  <c r="M19" i="1"/>
  <c r="Q101" i="1"/>
  <c r="J101" i="1" s="1"/>
  <c r="J93" i="1"/>
  <c r="Q78" i="1"/>
  <c r="Q76" i="1"/>
  <c r="J70" i="1"/>
  <c r="J67" i="1"/>
  <c r="J66" i="1"/>
  <c r="J65" i="1"/>
  <c r="J64" i="1"/>
  <c r="J62" i="1"/>
  <c r="J61" i="1"/>
  <c r="J60" i="1"/>
  <c r="J58" i="1"/>
  <c r="J57" i="1"/>
  <c r="L29" i="1"/>
  <c r="J25" i="1"/>
  <c r="J23" i="1"/>
  <c r="K23" i="1" l="1"/>
  <c r="L25" i="1"/>
  <c r="M23" i="1"/>
  <c r="L23" i="1"/>
  <c r="M16" i="1"/>
  <c r="K16" i="1"/>
  <c r="J16" i="1"/>
  <c r="L16" i="1"/>
  <c r="L34" i="1"/>
  <c r="K34" i="1"/>
  <c r="J17" i="1"/>
  <c r="M17" i="1"/>
  <c r="K17" i="1"/>
  <c r="L17" i="1"/>
  <c r="L28" i="1"/>
  <c r="J28" i="1"/>
  <c r="K28" i="1"/>
  <c r="L22" i="1"/>
  <c r="J22" i="1"/>
  <c r="M22" i="1"/>
  <c r="K22" i="1"/>
  <c r="L19" i="1"/>
  <c r="K36" i="1"/>
  <c r="L36" i="1"/>
  <c r="L21" i="1"/>
  <c r="J21" i="1"/>
  <c r="K21" i="1"/>
  <c r="M21" i="1"/>
  <c r="M24" i="1"/>
  <c r="J24" i="1"/>
  <c r="L26" i="1"/>
  <c r="J26" i="1"/>
  <c r="K26" i="1"/>
  <c r="L27" i="1"/>
  <c r="K27" i="1"/>
  <c r="J27" i="1"/>
  <c r="L33" i="1"/>
  <c r="K33" i="1"/>
  <c r="M13" i="1"/>
  <c r="L13" i="1"/>
  <c r="K13" i="1"/>
  <c r="J92" i="1"/>
  <c r="K25" i="1"/>
  <c r="M25" i="1"/>
  <c r="K24" i="1"/>
  <c r="L24" i="1"/>
  <c r="L20" i="1"/>
  <c r="J20" i="1"/>
  <c r="K20" i="1"/>
  <c r="L18" i="1"/>
  <c r="K19" i="1"/>
  <c r="J19" i="1"/>
  <c r="M20" i="1"/>
  <c r="J71" i="1"/>
  <c r="J29" i="1"/>
  <c r="J30" i="1"/>
  <c r="K29" i="1"/>
  <c r="K30" i="1"/>
  <c r="K18" i="1" l="1"/>
  <c r="M18" i="1"/>
  <c r="J18" i="1"/>
  <c r="K12" i="1"/>
  <c r="M12" i="1"/>
  <c r="L12" i="1"/>
  <c r="J12" i="1" l="1"/>
  <c r="J14" i="1"/>
  <c r="L14" i="1"/>
  <c r="K14" i="1"/>
  <c r="J15" i="1"/>
  <c r="K15" i="1"/>
  <c r="L15" i="1"/>
  <c r="M14" i="1"/>
  <c r="M15" i="1" l="1"/>
  <c r="K35" i="1"/>
  <c r="L35" i="1"/>
  <c r="Q74" i="1"/>
  <c r="J74" i="1" s="1"/>
  <c r="Q75" i="1"/>
  <c r="J75" i="1" s="1"/>
  <c r="Q72" i="1"/>
  <c r="J72" i="1" s="1"/>
  <c r="Q73" i="1"/>
  <c r="J73" i="1" s="1"/>
</calcChain>
</file>

<file path=xl/sharedStrings.xml><?xml version="1.0" encoding="utf-8"?>
<sst xmlns="http://schemas.openxmlformats.org/spreadsheetml/2006/main" count="484" uniqueCount="186">
  <si>
    <t>№</t>
  </si>
  <si>
    <t>Наименование продукции</t>
  </si>
  <si>
    <t>Срок службы покрытия 
внутри/снаружи</t>
  </si>
  <si>
    <t xml:space="preserve">Расход, г/м2. </t>
  </si>
  <si>
    <t>Стоимость состава для обработки 1 кв.м. с учётом НДС, руб.</t>
  </si>
  <si>
    <t>Тара</t>
  </si>
  <si>
    <t xml:space="preserve">Фасовка                                                                    </t>
  </si>
  <si>
    <t>Цена расфасованной продукции (руб.), в т.ч. тара и НДС 18%</t>
  </si>
  <si>
    <t>ЕЦП опт, руб. (15%)</t>
  </si>
  <si>
    <t>ЕЦП розн., руб. (30%)</t>
  </si>
  <si>
    <t>Био-
защита</t>
  </si>
  <si>
    <t>I группа
ГОСТ Р 53292</t>
  </si>
  <si>
    <t>II группа
ГОСТ Р 53292</t>
  </si>
  <si>
    <t>Г1, РП1, В1, Д2, Т2 ФЗ-123 (КМ1, К0(15))</t>
  </si>
  <si>
    <t>Био-защита</t>
  </si>
  <si>
    <t>I группа ГОСТ Р 53292</t>
  </si>
  <si>
    <t>II группа ГОСТ Р 53292</t>
  </si>
  <si>
    <t>Г1, РП1, В1, Д2, Т2
ФЗ-123
КМ1</t>
  </si>
  <si>
    <t>Огнебиозащитные составы</t>
  </si>
  <si>
    <t>Биозащита: 
25 / 10 лет
Огнезащита: 
16 / 5 лет</t>
  </si>
  <si>
    <t>Бочка ПЭТ</t>
  </si>
  <si>
    <t>50 кг</t>
  </si>
  <si>
    <t>24 кг</t>
  </si>
  <si>
    <t>Ведро  ПЭТ</t>
  </si>
  <si>
    <t>10,5 кг</t>
  </si>
  <si>
    <t>3,3 кг</t>
  </si>
  <si>
    <t>1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</si>
  <si>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   для древесины</t>
    </r>
  </si>
  <si>
    <t>Биозащита: 
20 / 7,5 лет
Огнезащита: 
16 / 5 лет</t>
  </si>
  <si>
    <t>11 кг</t>
  </si>
  <si>
    <t>3,5 кг</t>
  </si>
  <si>
    <t>1,1 кг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</si>
  <si>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Terma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Терма) 
для древесины</t>
    </r>
  </si>
  <si>
    <t>Биозащита: 
20/7,5 лет
Огнезащита:
 16 /5 лет
Внутри парных:
Огнебиозащита 
6 лет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</si>
  <si>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Prime) для древесины</t>
    </r>
  </si>
  <si>
    <t>Без ЛКМ
Биозащита:
7 лет/2 года
Огнезащита: 
5 лет /2 года
При нанесении ЛКМ  повторная обработка не требуется</t>
  </si>
  <si>
    <t>200
+
Krasula 150</t>
  </si>
  <si>
    <t>-</t>
  </si>
  <si>
    <t>46 кг</t>
  </si>
  <si>
    <t>Антисептик с огнезащитным эффектом (биопирен) для наружных и внутренних работ. Для предварительной обработки конструкций перед нанесением ЛКМ. Идеально совместим с составом для защиты и тонирования  древесины "Krasula". Не тонирует поверхность.</t>
  </si>
  <si>
    <r>
      <t>МИГ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- 09 для древесины</t>
    </r>
  </si>
  <si>
    <t>Огнезащита:
 12 лет</t>
  </si>
  <si>
    <t>Мешок</t>
  </si>
  <si>
    <t>25 кг</t>
  </si>
  <si>
    <r>
      <t>ОЗОН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-007 для древесины</t>
    </r>
  </si>
  <si>
    <t>Огнезащита:
11 лет;
Скрытые полости:
30 лет</t>
  </si>
  <si>
    <t>48 кг гот. р-р</t>
  </si>
  <si>
    <t>Огнезащитная пропитка-антисептик (биопирен) для чердачных помещений, стропильных систем и скрытых конструкций. 
Наносится без межслойной сушки за 1 прием.
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</si>
  <si>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103
   1 л. концен-трата/
3 л. воды </t>
  </si>
  <si>
    <t xml:space="preserve">69
   1 л. концен-трата/
3 л. воды </t>
  </si>
  <si>
    <t>65 кг конц.</t>
  </si>
  <si>
    <t>16 кг конц.</t>
  </si>
  <si>
    <t>5 кг конц.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</si>
  <si>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Х</t>
    </r>
  </si>
  <si>
    <t>5 лет</t>
  </si>
  <si>
    <t>100-230</t>
  </si>
  <si>
    <t xml:space="preserve"> 43 кг</t>
  </si>
  <si>
    <t xml:space="preserve"> 21 кг</t>
  </si>
  <si>
    <t xml:space="preserve"> 9,5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</si>
  <si>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С</t>
    </r>
  </si>
  <si>
    <t>150-350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</si>
  <si>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Ш</t>
    </r>
  </si>
  <si>
    <t>43 кг</t>
  </si>
  <si>
    <t>Огнезащитная пропитка-антисептик (биопирен)  для   шерстяных и полушерстяных тканей с содержанием синтетики до 60%, однотонных и с рисунком.</t>
  </si>
  <si>
    <t>21 кг</t>
  </si>
  <si>
    <t>9,5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</si>
  <si>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КП</t>
    </r>
  </si>
  <si>
    <t>2,5-4,5 кг/кв.м</t>
  </si>
  <si>
    <t>Огнезащитная пропитка-антисептик (биопирен) для синтетических (ПАН, ПА-100%) и полушерстяных (Шерсть-80%, ПА-20%) ковров и ковровых изделий.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</si>
  <si>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К</t>
    </r>
  </si>
  <si>
    <t>1,7 кг/кв.м</t>
  </si>
  <si>
    <t>40 кг</t>
  </si>
  <si>
    <t>Огнезащитный состав для покрытия водоизоляционного ковра из битумного кровельного материала на основе из картона, стекловолокна или полимерных волокон.</t>
  </si>
  <si>
    <t>ЛТСМ - 1</t>
  </si>
  <si>
    <t>Ширина 20 мм, толщина 2 мм</t>
  </si>
  <si>
    <t xml:space="preserve"> 6,6 м</t>
  </si>
  <si>
    <t>Антисептики</t>
  </si>
  <si>
    <t>Стоимость состава для обработки 1 кв.м.
 с учётм НДС, руб.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</si>
  <si>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
для древесины</t>
    </r>
  </si>
  <si>
    <t>10 / 5 лет</t>
  </si>
  <si>
    <t>Высокоэффективная антисептическая пропитка для здоровой и поражённой древесины. Уничтожает и предотвращает появление плесневых и деревоокрашивающих грибов, водорослей, защищает от  жука-древоточца. Для наружных и внутренних работ. Не тонирует древесину.</t>
  </si>
  <si>
    <t>Ведро ПЭТ</t>
  </si>
  <si>
    <t>3,0 кг</t>
  </si>
  <si>
    <t>0,95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</si>
  <si>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для бетона</t>
    </r>
  </si>
  <si>
    <t>Высокоэффективная антисептическая пропитка для здорового и поражённого бетона, камня, кирпича. Уничтожает и предотвращает появление плесневых грибов и водорослей. Для наружных и внутренних работ. Не тонирует поверхность.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</si>
  <si>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-ЛЮКС)
для древесины </t>
    </r>
  </si>
  <si>
    <t>18 / 8 лет</t>
  </si>
  <si>
    <t>Высокоэффективная антисептическая пропитка для здоровой и поражённой древесины, в том числе,  эксплуатируемой в жестких условиях. Уничтожает и предотвращает появление плесневых и деревоокрашивающих грибов, водорослей, защищает от  жука-древоточца. Подходит для обработки стен и потолка внутри бань и саун из любых пород древесины. Безопасен для человека и животных. Для внутренних и наружных работ.Не тонирует древесину.</t>
  </si>
  <si>
    <t>20 кг</t>
  </si>
  <si>
    <t>9,0 кг</t>
  </si>
  <si>
    <t>2,8 кг</t>
  </si>
  <si>
    <t>0,9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</si>
  <si>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-ЛЮКС)
для бетона</t>
    </r>
  </si>
  <si>
    <t>Высокоэффективная антисептическая пропитка для здорового и поражённого бетона, камня, кирпича, в том числе,  эксплуатируемого в жестких условиях. Уничтожает и предотвращает появление плесневых грибов и водорослей. Для наружных и внутренних работ. Не тонирует поверхность. Безопасен для человека и животных.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</si>
  <si>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-Eco</t>
    </r>
  </si>
  <si>
    <t>100мл/10л</t>
  </si>
  <si>
    <t>Бутылка ПЭТ</t>
  </si>
  <si>
    <t>Бутылка ПЭТ с пульвериза-тором</t>
  </si>
  <si>
    <t>0,3 кг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</si>
  <si>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-ТРАНЗИТ концентрат
 для древесины.
</t>
    </r>
  </si>
  <si>
    <t>Компонент А:
200-250
Компонент Б:
150-200</t>
  </si>
  <si>
    <t>90 кг 
("А"-ПЭТ бочка 50кг, "Б" - ПЭТ бочка 40кг)</t>
  </si>
  <si>
    <t>Декор</t>
  </si>
  <si>
    <t xml:space="preserve">Расход, мл/м2. </t>
  </si>
  <si>
    <t>Стоимость состава для обработки 1 кв.м.</t>
  </si>
  <si>
    <t>Площать покрытия в один слой содержимым одной банки, кв.м</t>
  </si>
  <si>
    <t xml:space="preserve">Фасовка 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</si>
  <si>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</si>
  <si>
    <t>7/5 лет</t>
  </si>
  <si>
    <t>90-220</t>
  </si>
  <si>
    <t>Ведро жест.</t>
  </si>
  <si>
    <t>11 л</t>
  </si>
  <si>
    <t>3,3 л</t>
  </si>
  <si>
    <t>Банка жест.</t>
  </si>
  <si>
    <t>0,95 л</t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</si>
  <si>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для бань и саун</t>
    </r>
  </si>
  <si>
    <t>5 лет внутри парных и моечных
7 лет в комнатах отдыха</t>
  </si>
  <si>
    <t>60-90</t>
  </si>
  <si>
    <t>2,7 л</t>
  </si>
  <si>
    <t>Банка жест</t>
  </si>
  <si>
    <t>0,9 л</t>
  </si>
  <si>
    <r>
      <t xml:space="preserve"> 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ГРУНТОВКА-АНТИСЕПТИК</t>
    </r>
  </si>
  <si>
    <t>нанесение 
по мере необходимости</t>
  </si>
  <si>
    <t>Универсальная акриловая грунтовка для деревянных, каменных, бетонных, кирпичных, оштукатуренных поверхностей, гипсокартона. Обладает антисептическими свойствами. 
Для наружных и внутренних работ.</t>
  </si>
  <si>
    <t>60-120</t>
  </si>
  <si>
    <r>
      <t>НОРТОВСКАЯ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КРАСКА ИНТЕРЬЕРНАЯ </t>
    </r>
  </si>
  <si>
    <t>6 лет (10 в отапливаемом помещении)</t>
  </si>
  <si>
    <t>15 кг</t>
  </si>
  <si>
    <t>4,5 кг</t>
  </si>
  <si>
    <r>
      <t>НОРТОВСКИЙ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ЛАК ИНТЕРЬЕРНЫЙ</t>
    </r>
  </si>
  <si>
    <t>3,4 кг</t>
  </si>
  <si>
    <t>Кол-ко шт. в упаковке</t>
  </si>
  <si>
    <t>1,0 кг</t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</si>
  <si>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-Doctor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-ДОКТОР) для древесины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</si>
  <si>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-ЛЮКС) для древесины </t>
    </r>
  </si>
  <si>
    <r>
      <t>Nortex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-Lux (НОРТЕКС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-ЛЮКС) для бетона</t>
    </r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</si>
  <si>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-ТРАНЗИТ концентрат для древесины.</t>
    </r>
  </si>
  <si>
    <t>26 кг</t>
  </si>
  <si>
    <t>22 кг</t>
  </si>
  <si>
    <t>10 кг</t>
  </si>
  <si>
    <t>3,2 кг</t>
  </si>
  <si>
    <t>1,3 кг</t>
  </si>
  <si>
    <t>5 лет снаружи, 
7 лет внутри неотапливаемых помещений, 
10 лет внутри отапливаемых помещений</t>
  </si>
  <si>
    <t>250-350</t>
  </si>
  <si>
    <t>ЕЦП. Краткий.</t>
  </si>
  <si>
    <t>ЕЦП. Полный.</t>
  </si>
  <si>
    <t xml:space="preserve">Огнезащитная пропитка-антисептик (биопирен) для чердачных помещений и стропильных систем. Сухой концентрат. Растворяется в холодной воде за 3 минуты.
</t>
  </si>
  <si>
    <t>Огнезащитная пропитка-антисептик (биопирен) для чердачных помещений и стропильных систем. Сухой концентрат. Растворяется в холодной воде за 3 минуты.</t>
  </si>
  <si>
    <t>1 год - снаружи
10 лет и более - при условии нанесения ЛКМ.</t>
  </si>
  <si>
    <t>(белоснежная) 
Водно-дисперсионная акриловая пожаробезопасная  краска для отделки и защиты деревянных, бетонных, каменных, кирпичных поверхностей внутри зданий и сооружений, для поверхностей, окрашенных красками ВД или красками на органической основе. 
Класс пожарной опасности покрытия КМ1 (показатели Г1, РП1, В1, Д1, Т1).</t>
  </si>
  <si>
    <t>Водно-дисперсионный акриловый лак для отделки и защиты деревянных, каменных, кирпичных поверхностей внутри зданий и сооружений,  для поверхностей, окрашенных красками ВД или красками на органической основе. 
Возможно нанесение на Pirilax с сохранением группы огнезащитной эффективности.</t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</si>
  <si>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
для древесины </t>
    </r>
  </si>
  <si>
    <r>
      <t>НОРТОВСКИЙ</t>
    </r>
    <r>
      <rPr>
        <b/>
        <u/>
        <vertAlign val="superscript"/>
        <sz val="12"/>
        <color theme="10"/>
        <rFont val="Arial Cyr"/>
        <charset val="204"/>
      </rPr>
      <t xml:space="preserve">® </t>
    </r>
    <r>
      <rPr>
        <b/>
        <u/>
        <sz val="12"/>
        <color theme="10"/>
        <rFont val="Arial Cyr"/>
        <charset val="204"/>
      </rPr>
      <t>ЛАК ИНТЕРЬЕРНЫЙ</t>
    </r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</si>
  <si>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защитная краска для торцов 
(белая)</t>
    </r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</si>
  <si>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Lux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Люкс) для древесины</t>
    </r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</si>
  <si>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- Classic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>) для древесины</t>
    </r>
  </si>
  <si>
    <r>
      <t>Pirilax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Terma (Пирилакс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- Терма) для древесины</t>
    </r>
  </si>
  <si>
    <r>
      <t>KRASULA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 защитная краска для торцов (белая)</t>
    </r>
  </si>
  <si>
    <t>Защитная краска для торцов древесины. 
Снижает растрескивание торцевых поверхностей, препятствует деформации древесины из-за неравномерного испарения влаги. Защищает от плесени, синевы, водорослей, повреждений жуком-древоточцем. Защищает от ветшания под действием солнечных лучей, влаги и грязи. Содержит водооталкивающий воск.</t>
  </si>
  <si>
    <r>
      <t>НОРТЕКС</t>
    </r>
    <r>
      <rPr>
        <b/>
        <u/>
        <vertAlign val="superscript"/>
        <sz val="12"/>
        <color theme="10"/>
        <rFont val="Arial Cyr"/>
        <charset val="204"/>
      </rPr>
      <t>®</t>
    </r>
    <r>
      <rPr>
        <b/>
        <u/>
        <sz val="12"/>
        <color theme="10"/>
        <rFont val="Arial Cyr"/>
        <charset val="204"/>
      </rPr>
      <t xml:space="preserve">-ОТБЕЛИВАТЕЛЬ для древесины. </t>
    </r>
  </si>
  <si>
    <t>25 м</t>
  </si>
  <si>
    <t>Рулон</t>
  </si>
  <si>
    <t>3-4 месяца
 1 кг. конц./35 кг. воды</t>
  </si>
  <si>
    <t>6 месяцев
 1 кг.конц./30 кг. воды</t>
  </si>
  <si>
    <t>1-1,5 года
 1 кг. конц./25 кг. воды</t>
  </si>
  <si>
    <t xml:space="preserve">2,2 г. конц./80 г. гот. р-ра </t>
  </si>
  <si>
    <t xml:space="preserve">2,6 г. конц./80 г. гот. р-ра </t>
  </si>
  <si>
    <t xml:space="preserve">3,1 г. конц./80 г. гот. р-ра </t>
  </si>
  <si>
    <t>41 кг.</t>
  </si>
  <si>
    <t>19 кг.</t>
  </si>
  <si>
    <t>Цена за ед. с НДС, руб.</t>
  </si>
  <si>
    <r>
      <rPr>
        <sz val="16"/>
        <rFont val="Arial Cyr"/>
        <charset val="204"/>
      </rPr>
      <t xml:space="preserve">Действует с 15.02.2016г. </t>
    </r>
    <r>
      <rPr>
        <sz val="11"/>
        <rFont val="Arial Cyr"/>
        <charset val="204"/>
      </rPr>
      <t xml:space="preserve">                    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</si>
  <si>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t xml:space="preserve">Огнезащитная пропитка-антисептик 
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</si>
  <si>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Огнезащитная пропитка-антисептик (биопирен) для древесины. 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 Тонирует поверхность в янтарный цвет.</t>
  </si>
  <si>
    <t>Огнезащитная пропитка-антисептик (биопирен) для древесины. Для бань и саун внутри (из хвойных пород древесины) и снаружи (из любых пород древесины).Эффективно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огня.Тонирует поверхность в янтарный цвет. Рекомендуется применять внутри помещений с составом "Krasula для бань и саун", снаружи - с составом для защиты и тонирования древесины "Krasula".</t>
  </si>
  <si>
    <t xml:space="preserve">Огнезащитная пропитка-антисептик (биопирен) для хлопчатобумажных, льняных, вискозных и шелковых тканей с содержанием синтетики до 10%, однотонных и с рисунком, для пропитки картона и бумаги. </t>
  </si>
  <si>
    <t>Огнезащитная пропитка-антисептик (биопирен) для обработки смесовых тканей из натуральных, искусственных, синтетических волокон и нитей (с содержанием синтетических материалов не более 70%), однотонных и с рисунком. Возможна обработка 100% синтетических тканей (в зависимости от вида ситнтетического волокна).</t>
  </si>
  <si>
    <t>Термоуплотнительная самоклеящаяся лента для герметизации противопожарных дверей и ворот, преград, противодымных клапанов, фланцевых соединений воздуховодов, эксплуатируемых внутри и снаружи помещений.</t>
  </si>
  <si>
    <t>Универсальный антисептик с моющим эффектом для обработки любых видов поверхностей. Удаляет поверхностные загрязнения, уничтожает и предотвращает развитие плесневых и деревоокрашивающих грибов, водорослей, мха, препятствует размножению болезнетворных микроорганизмов, вирусов, бактерий, уничтожает запах, вызванный биологическим разложением продуктов</t>
  </si>
  <si>
    <t xml:space="preserve"> - </t>
  </si>
  <si>
    <t>Для профилактики поражения здоровых поверхностей и материалов разводить 1:100.
Для лечения пораженных поверхностей и материалов использовать неразведенный состав.</t>
  </si>
  <si>
    <t>Для осветления старой потемневшей древесины, для выравнивания цвета деревянных конструкций. Состав двухкомпонентный, поставляется в комплекте "Компонент "А"+"Компонент "Б" . Производится под заказ.</t>
  </si>
  <si>
    <t>Антисептическая пропитка  для защиты древесины от плесени, жука-древоточца. Для обработки строительных материалов, свежесрубленной древесины с любой влажностью на период транспортировки, хранения, естественной сушки. Для срубов на выдержке. Не тонирует поверхность.</t>
  </si>
  <si>
    <t>Состав для защиты и тонирования древесины. 
Защищает от УФ-лучей, атмосферных осадков, плесеневых и древоокрашивающих грибов, старения, жуков-древоточцев. 
Возможно нанесение на свежеспиленную древесину с влажностью до 65%. 10 вариантов цветов. Для наружных и внутренних работ. 
Идеален для финишного покрытия после обработки Pirilax® - Prime.</t>
  </si>
  <si>
    <t>Защитный состав для древесины внутри 
бань и саун.
Водно-дисперсионный, с натуральным воском. Защищает от воды, грязи, плесеневых и древоокрашивающих грибов, жука-древоточца, препятствует потемнению древесины. Образует бесцветное дышащее водоотталкивающее покрытие. 
Рекомендуется использовать как финишное покрытие внутри бань и саун после обработки Pirilax® - Terma.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</si>
</sst>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р_."/>
  </numFmts>
  <fonts count="24" x14ac:knownFonts="1">
    <font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u/>
      <sz val="12"/>
      <color theme="10"/>
      <name val="Arial Cyr"/>
      <charset val="204"/>
    </font>
    <font>
      <b/>
      <sz val="18"/>
      <name val="Arial Cyr"/>
      <charset val="204"/>
    </font>
    <font>
      <sz val="16"/>
      <name val="Arial Cyr"/>
      <charset val="204"/>
    </font>
    <font>
      <sz val="11"/>
      <name val="Arial Cyr"/>
      <charset val="204"/>
    </font>
    <font>
      <b/>
      <sz val="12"/>
      <name val="Arial Narrow"/>
      <family val="2"/>
      <charset val="204"/>
    </font>
    <font>
      <b/>
      <sz val="10"/>
      <name val="Arial Narrow"/>
      <family val="2"/>
      <charset val="204"/>
    </font>
    <font>
      <b/>
      <sz val="20"/>
      <name val="Arial Cyr"/>
      <charset val="204"/>
    </font>
    <font>
      <b/>
      <u/>
      <vertAlign val="superscript"/>
      <sz val="12"/>
      <color theme="10"/>
      <name val="Arial Cyr"/>
      <charset val="204"/>
    </font>
    <font>
      <b/>
      <sz val="18"/>
      <name val="Arial"/>
      <family val="2"/>
      <charset val="204"/>
    </font>
    <font>
      <b/>
      <sz val="15"/>
      <name val="Arial Black"/>
      <family val="2"/>
      <charset val="204"/>
    </font>
    <font>
      <sz val="13"/>
      <name val="Arial Cyr"/>
      <charset val="204"/>
    </font>
    <font>
      <sz val="11"/>
      <name val="Arial"/>
      <family val="2"/>
      <charset val="204"/>
    </font>
    <font>
      <sz val="11"/>
      <name val="Arial Cyr"/>
      <family val="2"/>
      <charset val="204"/>
    </font>
    <font>
      <sz val="18"/>
      <name val="Arial"/>
      <family val="2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u/>
      <sz val="12"/>
      <color theme="10"/>
      <name val="Arial Cyr"/>
      <charset val="204"/>
    </font>
    <font>
      <b/>
      <sz val="16"/>
      <name val="Arial Cyr"/>
      <charset val="204"/>
    </font>
    <font>
      <b/>
      <sz val="1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EC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372">
    <xf numFmtId="0" fontId="0" fillId="0" borderId="0" xfId="0"/>
    <xf numFmtId="0" fontId="3" fillId="0" borderId="0" xfId="0" applyFont="1" applyBorder="1" applyAlignment="1">
      <alignment horizontal="left" wrapText="1"/>
    </xf>
    <xf numFmtId="0" fontId="6" fillId="0" borderId="0" xfId="0" applyFont="1" applyBorder="1" applyAlignment="1"/>
    <xf numFmtId="0" fontId="6" fillId="0" borderId="1" xfId="0" applyFont="1" applyBorder="1" applyAlignment="1"/>
    <xf numFmtId="0" fontId="6" fillId="0" borderId="0" xfId="0" applyFont="1" applyBorder="1" applyAlignment="1">
      <alignment horizontal="left"/>
    </xf>
    <xf numFmtId="0" fontId="11" fillId="3" borderId="5" xfId="0" applyFont="1" applyFill="1" applyBorder="1" applyAlignment="1">
      <alignment vertical="center" wrapText="1"/>
    </xf>
    <xf numFmtId="0" fontId="11" fillId="3" borderId="6" xfId="0" applyFont="1" applyFill="1" applyBorder="1" applyAlignment="1">
      <alignment vertical="center" wrapText="1"/>
    </xf>
    <xf numFmtId="0" fontId="5" fillId="4" borderId="2" xfId="2" applyFill="1" applyBorder="1" applyAlignment="1" applyProtection="1">
      <alignment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2" fontId="4" fillId="4" borderId="7" xfId="0" applyNumberFormat="1" applyFont="1" applyFill="1" applyBorder="1" applyAlignment="1">
      <alignment horizontal="center" vertical="center"/>
    </xf>
    <xf numFmtId="165" fontId="14" fillId="5" borderId="7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/>
    </xf>
    <xf numFmtId="2" fontId="8" fillId="4" borderId="7" xfId="0" applyNumberFormat="1" applyFont="1" applyFill="1" applyBorder="1" applyAlignment="1">
      <alignment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5" fillId="6" borderId="2" xfId="2" applyFill="1" applyBorder="1" applyAlignment="1" applyProtection="1">
      <alignment vertical="center" wrapText="1"/>
    </xf>
    <xf numFmtId="0" fontId="0" fillId="6" borderId="2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2" fontId="8" fillId="6" borderId="7" xfId="0" applyNumberFormat="1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/>
    </xf>
    <xf numFmtId="2" fontId="4" fillId="6" borderId="7" xfId="0" applyNumberFormat="1" applyFont="1" applyFill="1" applyBorder="1" applyAlignment="1">
      <alignment horizontal="center" vertical="center"/>
    </xf>
    <xf numFmtId="0" fontId="0" fillId="6" borderId="9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/>
    </xf>
    <xf numFmtId="2" fontId="8" fillId="6" borderId="7" xfId="0" applyNumberFormat="1" applyFont="1" applyFill="1" applyBorder="1" applyAlignment="1">
      <alignment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vertical="center" wrapText="1"/>
    </xf>
    <xf numFmtId="0" fontId="15" fillId="4" borderId="8" xfId="0" applyFont="1" applyFill="1" applyBorder="1" applyAlignment="1">
      <alignment vertical="center" wrapText="1"/>
    </xf>
    <xf numFmtId="0" fontId="0" fillId="4" borderId="2" xfId="0" applyFont="1" applyFill="1" applyBorder="1" applyAlignment="1">
      <alignment vertical="center" wrapText="1"/>
    </xf>
    <xf numFmtId="0" fontId="0" fillId="4" borderId="3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0" fillId="4" borderId="12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0" fillId="6" borderId="3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0" fillId="6" borderId="14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vertical="center" wrapText="1"/>
    </xf>
    <xf numFmtId="0" fontId="8" fillId="4" borderId="5" xfId="0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4" xfId="0" applyFont="1" applyBorder="1" applyAlignment="1">
      <alignment vertical="center" wrapText="1"/>
    </xf>
    <xf numFmtId="0" fontId="8" fillId="0" borderId="5" xfId="0" applyFont="1" applyBorder="1" applyAlignment="1">
      <alignment horizontal="center" vertical="center" wrapText="1"/>
    </xf>
    <xf numFmtId="0" fontId="15" fillId="6" borderId="8" xfId="0" applyFont="1" applyFill="1" applyBorder="1" applyAlignment="1">
      <alignment vertical="center" wrapText="1"/>
    </xf>
    <xf numFmtId="0" fontId="0" fillId="6" borderId="4" xfId="0" applyFont="1" applyFill="1" applyBorder="1" applyAlignment="1">
      <alignment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4" fontId="17" fillId="4" borderId="7" xfId="0" applyNumberFormat="1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4" fontId="17" fillId="6" borderId="7" xfId="0" applyNumberFormat="1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0" fillId="4" borderId="0" xfId="0" applyFill="1"/>
    <xf numFmtId="0" fontId="5" fillId="6" borderId="2" xfId="2" applyFill="1" applyBorder="1" applyAlignment="1" applyProtection="1">
      <alignment vertical="top" wrapText="1"/>
    </xf>
    <xf numFmtId="0" fontId="0" fillId="6" borderId="0" xfId="0" applyFill="1"/>
    <xf numFmtId="0" fontId="0" fillId="4" borderId="7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2" fontId="2" fillId="4" borderId="7" xfId="0" applyNumberFormat="1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 wrapText="1"/>
    </xf>
    <xf numFmtId="0" fontId="0" fillId="6" borderId="7" xfId="0" applyFont="1" applyFill="1" applyBorder="1" applyAlignment="1">
      <alignment horizontal="center" vertical="center"/>
    </xf>
    <xf numFmtId="0" fontId="0" fillId="6" borderId="7" xfId="0" applyFont="1" applyFill="1" applyBorder="1" applyAlignment="1">
      <alignment horizontal="center" vertical="center" wrapText="1"/>
    </xf>
    <xf numFmtId="0" fontId="19" fillId="6" borderId="7" xfId="0" applyFont="1" applyFill="1" applyBorder="1" applyAlignment="1">
      <alignment horizontal="center" vertical="center"/>
    </xf>
    <xf numFmtId="2" fontId="2" fillId="6" borderId="7" xfId="0" applyNumberFormat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center" vertical="center" wrapText="1"/>
    </xf>
    <xf numFmtId="165" fontId="14" fillId="0" borderId="7" xfId="0" applyNumberFormat="1" applyFont="1" applyBorder="1" applyAlignment="1">
      <alignment vertical="center"/>
    </xf>
    <xf numFmtId="0" fontId="3" fillId="0" borderId="0" xfId="0" applyFont="1" applyAlignment="1">
      <alignment horizontal="left" wrapText="1" indent="20"/>
    </xf>
    <xf numFmtId="0" fontId="4" fillId="0" borderId="0" xfId="0" applyFont="1" applyAlignment="1">
      <alignment horizontal="left" vertical="center" indent="20"/>
    </xf>
    <xf numFmtId="0" fontId="4" fillId="0" borderId="0" xfId="0" applyNumberFormat="1" applyFont="1" applyBorder="1" applyAlignment="1">
      <alignment horizontal="left" vertical="center" wrapText="1"/>
    </xf>
    <xf numFmtId="0" fontId="5" fillId="0" borderId="0" xfId="2" applyBorder="1" applyAlignment="1" applyProtection="1">
      <alignment horizontal="left" vertical="center" indent="20"/>
    </xf>
    <xf numFmtId="0" fontId="21" fillId="0" borderId="0" xfId="2" applyNumberFormat="1" applyFont="1" applyBorder="1" applyAlignment="1" applyProtection="1">
      <alignment horizontal="left" vertical="center" wrapText="1"/>
    </xf>
    <xf numFmtId="0" fontId="6" fillId="0" borderId="0" xfId="0" applyNumberFormat="1" applyFont="1" applyBorder="1" applyAlignment="1"/>
    <xf numFmtId="0" fontId="11" fillId="3" borderId="5" xfId="0" applyNumberFormat="1" applyFont="1" applyFill="1" applyBorder="1" applyAlignment="1">
      <alignment vertical="center" wrapText="1"/>
    </xf>
    <xf numFmtId="0" fontId="5" fillId="4" borderId="2" xfId="2" applyFill="1" applyBorder="1" applyAlignment="1" applyProtection="1">
      <alignment wrapText="1"/>
    </xf>
    <xf numFmtId="0" fontId="8" fillId="4" borderId="7" xfId="0" applyNumberFormat="1" applyFont="1" applyFill="1" applyBorder="1" applyAlignment="1">
      <alignment horizontal="center" vertical="center"/>
    </xf>
    <xf numFmtId="0" fontId="16" fillId="4" borderId="7" xfId="0" applyNumberFormat="1" applyFont="1" applyFill="1" applyBorder="1" applyAlignment="1">
      <alignment horizontal="center" vertical="center"/>
    </xf>
    <xf numFmtId="0" fontId="5" fillId="6" borderId="2" xfId="2" applyFill="1" applyBorder="1" applyAlignment="1" applyProtection="1">
      <alignment wrapText="1"/>
    </xf>
    <xf numFmtId="0" fontId="8" fillId="6" borderId="7" xfId="0" applyNumberFormat="1" applyFont="1" applyFill="1" applyBorder="1" applyAlignment="1">
      <alignment horizontal="center" vertical="center"/>
    </xf>
    <xf numFmtId="0" fontId="16" fillId="6" borderId="7" xfId="0" applyNumberFormat="1" applyFont="1" applyFill="1" applyBorder="1" applyAlignment="1">
      <alignment horizontal="center" vertical="center"/>
    </xf>
    <xf numFmtId="0" fontId="8" fillId="6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7" fillId="4" borderId="7" xfId="0" applyNumberFormat="1" applyFont="1" applyFill="1" applyBorder="1" applyAlignment="1">
      <alignment horizontal="center" vertical="center" wrapText="1"/>
    </xf>
    <xf numFmtId="0" fontId="17" fillId="6" borderId="7" xfId="0" applyNumberFormat="1" applyFont="1" applyFill="1" applyBorder="1" applyAlignment="1">
      <alignment horizontal="center" vertical="center" wrapText="1"/>
    </xf>
    <xf numFmtId="165" fontId="14" fillId="7" borderId="2" xfId="0" applyNumberFormat="1" applyFont="1" applyFill="1" applyBorder="1" applyAlignment="1">
      <alignment vertical="center"/>
    </xf>
    <xf numFmtId="0" fontId="0" fillId="7" borderId="0" xfId="0" applyFill="1"/>
    <xf numFmtId="165" fontId="14" fillId="7" borderId="8" xfId="0" applyNumberFormat="1" applyFont="1" applyFill="1" applyBorder="1" applyAlignment="1">
      <alignment horizontal="center" vertical="center"/>
    </xf>
    <xf numFmtId="165" fontId="14" fillId="7" borderId="7" xfId="0" applyNumberFormat="1" applyFont="1" applyFill="1" applyBorder="1" applyAlignment="1">
      <alignment vertical="center"/>
    </xf>
    <xf numFmtId="0" fontId="19" fillId="6" borderId="2" xfId="0" applyFont="1" applyFill="1" applyBorder="1" applyAlignment="1">
      <alignment horizontal="center" vertical="center"/>
    </xf>
    <xf numFmtId="0" fontId="19" fillId="6" borderId="2" xfId="0" applyNumberFormat="1" applyFont="1" applyFill="1" applyBorder="1" applyAlignment="1">
      <alignment horizontal="center" vertical="center"/>
    </xf>
    <xf numFmtId="165" fontId="14" fillId="6" borderId="7" xfId="0" applyNumberFormat="1" applyFont="1" applyFill="1" applyBorder="1" applyAlignment="1">
      <alignment horizontal="right" vertical="center"/>
    </xf>
    <xf numFmtId="0" fontId="19" fillId="6" borderId="7" xfId="0" applyNumberFormat="1" applyFont="1" applyFill="1" applyBorder="1" applyAlignment="1">
      <alignment horizontal="center" vertical="center"/>
    </xf>
    <xf numFmtId="165" fontId="14" fillId="6" borderId="7" xfId="0" applyNumberFormat="1" applyFont="1" applyFill="1" applyBorder="1" applyAlignment="1">
      <alignment vertical="center"/>
    </xf>
    <xf numFmtId="0" fontId="19" fillId="4" borderId="7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10" fillId="8" borderId="3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vertical="center" wrapText="1"/>
    </xf>
    <xf numFmtId="164" fontId="13" fillId="8" borderId="7" xfId="1" applyNumberFormat="1" applyFont="1" applyFill="1" applyBorder="1" applyAlignment="1">
      <alignment horizontal="right" vertical="center" wrapText="1"/>
    </xf>
    <xf numFmtId="4" fontId="13" fillId="8" borderId="7" xfId="0" applyNumberFormat="1" applyFont="1" applyFill="1" applyBorder="1" applyAlignment="1">
      <alignment horizontal="right" vertical="center"/>
    </xf>
    <xf numFmtId="0" fontId="9" fillId="8" borderId="7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left" vertical="center" wrapText="1"/>
    </xf>
    <xf numFmtId="0" fontId="10" fillId="8" borderId="7" xfId="0" applyFont="1" applyFill="1" applyBorder="1" applyAlignment="1">
      <alignment horizontal="left" vertical="center" wrapText="1"/>
    </xf>
    <xf numFmtId="0" fontId="2" fillId="8" borderId="7" xfId="0" applyFont="1" applyFill="1" applyBorder="1" applyAlignment="1">
      <alignment vertical="center"/>
    </xf>
    <xf numFmtId="0" fontId="10" fillId="8" borderId="4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vertical="center"/>
    </xf>
    <xf numFmtId="164" fontId="9" fillId="8" borderId="2" xfId="1" applyNumberFormat="1" applyFont="1" applyFill="1" applyBorder="1" applyAlignment="1">
      <alignment horizontal="center" vertical="center" wrapText="1"/>
    </xf>
    <xf numFmtId="164" fontId="13" fillId="8" borderId="2" xfId="1" applyNumberFormat="1" applyFont="1" applyFill="1" applyBorder="1" applyAlignment="1">
      <alignment horizontal="right"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horizontal="center" vertical="center" wrapText="1"/>
    </xf>
    <xf numFmtId="0" fontId="0" fillId="6" borderId="4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/>
    </xf>
    <xf numFmtId="164" fontId="13" fillId="8" borderId="2" xfId="1" applyNumberFormat="1" applyFont="1" applyFill="1" applyBorder="1" applyAlignment="1">
      <alignment horizontal="right" vertical="center" wrapText="1"/>
    </xf>
    <xf numFmtId="0" fontId="0" fillId="4" borderId="2" xfId="0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/>
    </xf>
    <xf numFmtId="0" fontId="19" fillId="6" borderId="2" xfId="0" applyNumberFormat="1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 wrapText="1"/>
    </xf>
    <xf numFmtId="164" fontId="13" fillId="8" borderId="2" xfId="1" applyNumberFormat="1" applyFont="1" applyFill="1" applyBorder="1" applyAlignment="1">
      <alignment horizontal="right" vertical="center" wrapText="1"/>
    </xf>
    <xf numFmtId="164" fontId="13" fillId="8" borderId="7" xfId="1" applyNumberFormat="1" applyFont="1" applyFill="1" applyBorder="1" applyAlignment="1">
      <alignment horizontal="right" vertical="center" wrapText="1"/>
    </xf>
    <xf numFmtId="0" fontId="15" fillId="4" borderId="9" xfId="0" applyFont="1" applyFill="1" applyBorder="1" applyAlignment="1">
      <alignment horizontal="left" vertical="top" wrapText="1"/>
    </xf>
    <xf numFmtId="0" fontId="8" fillId="4" borderId="7" xfId="0" applyFont="1" applyFill="1" applyBorder="1" applyAlignment="1">
      <alignment horizontal="center" vertical="center" wrapText="1"/>
    </xf>
    <xf numFmtId="164" fontId="13" fillId="8" borderId="7" xfId="1" applyNumberFormat="1" applyFont="1" applyFill="1" applyBorder="1" applyAlignment="1">
      <alignment horizontal="right" vertical="center" wrapText="1"/>
    </xf>
    <xf numFmtId="0" fontId="15" fillId="4" borderId="9" xfId="0" applyFont="1" applyFill="1" applyBorder="1" applyAlignment="1">
      <alignment vertical="top" wrapText="1"/>
    </xf>
    <xf numFmtId="0" fontId="2" fillId="0" borderId="0" xfId="0" applyFont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4" borderId="8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164" fontId="13" fillId="8" borderId="7" xfId="1" applyNumberFormat="1" applyFont="1" applyFill="1" applyBorder="1" applyAlignment="1">
      <alignment horizontal="right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vertical="center" wrapText="1"/>
    </xf>
    <xf numFmtId="0" fontId="5" fillId="6" borderId="9" xfId="2" applyFill="1" applyBorder="1" applyAlignment="1" applyProtection="1">
      <alignment wrapText="1"/>
    </xf>
    <xf numFmtId="0" fontId="5" fillId="4" borderId="9" xfId="2" applyFill="1" applyBorder="1" applyAlignment="1" applyProtection="1">
      <alignment wrapText="1"/>
    </xf>
    <xf numFmtId="0" fontId="8" fillId="6" borderId="2" xfId="0" applyFont="1" applyFill="1" applyBorder="1" applyAlignment="1">
      <alignment horizontal="center" vertical="center" wrapText="1"/>
    </xf>
    <xf numFmtId="4" fontId="13" fillId="8" borderId="7" xfId="0" applyNumberFormat="1" applyFont="1" applyFill="1" applyBorder="1" applyAlignment="1">
      <alignment vertical="center"/>
    </xf>
    <xf numFmtId="0" fontId="8" fillId="6" borderId="9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vertical="top" wrapText="1"/>
    </xf>
    <xf numFmtId="0" fontId="0" fillId="6" borderId="8" xfId="0" applyFill="1" applyBorder="1" applyAlignment="1">
      <alignment horizontal="center" vertical="center" wrapText="1"/>
    </xf>
    <xf numFmtId="2" fontId="9" fillId="8" borderId="2" xfId="0" applyNumberFormat="1" applyFont="1" applyFill="1" applyBorder="1" applyAlignment="1">
      <alignment horizontal="center" vertical="center" wrapText="1"/>
    </xf>
    <xf numFmtId="4" fontId="13" fillId="8" borderId="7" xfId="0" applyNumberFormat="1" applyFont="1" applyFill="1" applyBorder="1" applyAlignment="1">
      <alignment horizontal="right" vertical="center"/>
    </xf>
    <xf numFmtId="164" fontId="13" fillId="8" borderId="7" xfId="1" applyNumberFormat="1" applyFont="1" applyFill="1" applyBorder="1" applyAlignment="1">
      <alignment horizontal="right" vertical="center" wrapText="1"/>
    </xf>
    <xf numFmtId="0" fontId="10" fillId="8" borderId="2" xfId="0" applyFont="1" applyFill="1" applyBorder="1" applyAlignment="1">
      <alignment horizontal="center" vertical="center" wrapText="1"/>
    </xf>
    <xf numFmtId="2" fontId="4" fillId="4" borderId="7" xfId="0" applyNumberFormat="1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left" vertical="top" wrapText="1"/>
    </xf>
    <xf numFmtId="0" fontId="15" fillId="4" borderId="8" xfId="0" applyFont="1" applyFill="1" applyBorder="1" applyAlignment="1">
      <alignment horizontal="left" vertical="top" wrapText="1"/>
    </xf>
    <xf numFmtId="0" fontId="0" fillId="4" borderId="2" xfId="0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 vertical="center" wrapText="1"/>
    </xf>
    <xf numFmtId="0" fontId="0" fillId="4" borderId="6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9" fontId="0" fillId="0" borderId="0" xfId="0" applyNumberFormat="1" applyBorder="1" applyAlignment="1">
      <alignment horizontal="center"/>
    </xf>
    <xf numFmtId="0" fontId="0" fillId="4" borderId="2" xfId="0" applyFont="1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2" fontId="0" fillId="4" borderId="4" xfId="0" applyNumberFormat="1" applyFont="1" applyFill="1" applyBorder="1" applyAlignment="1">
      <alignment horizontal="center" vertical="center" wrapText="1"/>
    </xf>
    <xf numFmtId="2" fontId="0" fillId="4" borderId="6" xfId="0" applyNumberFormat="1" applyFont="1" applyFill="1" applyBorder="1" applyAlignment="1">
      <alignment horizontal="center" vertical="center" wrapText="1"/>
    </xf>
    <xf numFmtId="0" fontId="0" fillId="4" borderId="6" xfId="0" applyFont="1" applyFill="1" applyBorder="1"/>
    <xf numFmtId="0" fontId="2" fillId="4" borderId="4" xfId="0" applyFont="1" applyFill="1" applyBorder="1" applyAlignment="1">
      <alignment horizontal="center" vertical="center"/>
    </xf>
    <xf numFmtId="0" fontId="0" fillId="4" borderId="7" xfId="0" applyFont="1" applyFill="1" applyBorder="1"/>
    <xf numFmtId="2" fontId="0" fillId="4" borderId="7" xfId="0" applyNumberFormat="1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2" fontId="2" fillId="6" borderId="2" xfId="0" applyNumberFormat="1" applyFont="1" applyFill="1" applyBorder="1" applyAlignment="1">
      <alignment horizontal="center" vertical="center"/>
    </xf>
    <xf numFmtId="2" fontId="2" fillId="6" borderId="8" xfId="0" applyNumberFormat="1" applyFont="1" applyFill="1" applyBorder="1" applyAlignment="1">
      <alignment horizontal="center" vertical="center"/>
    </xf>
    <xf numFmtId="164" fontId="13" fillId="8" borderId="2" xfId="1" applyNumberFormat="1" applyFont="1" applyFill="1" applyBorder="1" applyAlignment="1">
      <alignment horizontal="right" vertical="center" wrapText="1"/>
    </xf>
    <xf numFmtId="164" fontId="13" fillId="8" borderId="8" xfId="1" applyNumberFormat="1" applyFont="1" applyFill="1" applyBorder="1" applyAlignment="1">
      <alignment horizontal="right" vertical="center" wrapText="1"/>
    </xf>
    <xf numFmtId="0" fontId="15" fillId="6" borderId="9" xfId="0" applyFont="1" applyFill="1" applyBorder="1" applyAlignment="1">
      <alignment horizontal="left" vertical="center" wrapText="1"/>
    </xf>
    <xf numFmtId="0" fontId="0" fillId="6" borderId="4" xfId="0" applyFont="1" applyFill="1" applyBorder="1" applyAlignment="1">
      <alignment horizontal="center" vertical="center" wrapText="1"/>
    </xf>
    <xf numFmtId="0" fontId="0" fillId="6" borderId="6" xfId="0" applyFont="1" applyFill="1" applyBorder="1" applyAlignment="1">
      <alignment horizontal="center" vertical="center" wrapText="1"/>
    </xf>
    <xf numFmtId="0" fontId="0" fillId="6" borderId="6" xfId="0" applyFont="1" applyFill="1" applyBorder="1"/>
    <xf numFmtId="0" fontId="2" fillId="6" borderId="7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3" xfId="0" applyFont="1" applyFill="1" applyBorder="1" applyAlignment="1">
      <alignment horizontal="center" vertical="center" wrapText="1"/>
    </xf>
    <xf numFmtId="0" fontId="0" fillId="6" borderId="11" xfId="0" applyFont="1" applyFill="1" applyBorder="1" applyAlignment="1">
      <alignment horizontal="center" vertical="center" wrapText="1"/>
    </xf>
    <xf numFmtId="0" fontId="0" fillId="6" borderId="14" xfId="0" applyFont="1" applyFill="1" applyBorder="1" applyAlignment="1">
      <alignment horizontal="center" vertical="center" wrapText="1"/>
    </xf>
    <xf numFmtId="0" fontId="0" fillId="6" borderId="15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center" vertical="center" wrapText="1"/>
    </xf>
    <xf numFmtId="0" fontId="0" fillId="6" borderId="13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6" borderId="7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left" vertical="center" wrapText="1"/>
    </xf>
    <xf numFmtId="0" fontId="15" fillId="4" borderId="8" xfId="0" applyFont="1" applyFill="1" applyBorder="1" applyAlignment="1">
      <alignment horizontal="left" vertical="center" wrapText="1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8" xfId="0" applyNumberFormat="1" applyFont="1" applyFill="1" applyBorder="1" applyAlignment="1">
      <alignment horizontal="center" vertical="center"/>
    </xf>
    <xf numFmtId="164" fontId="13" fillId="8" borderId="7" xfId="1" applyNumberFormat="1" applyFont="1" applyFill="1" applyBorder="1" applyAlignment="1">
      <alignment horizontal="right" vertical="center" wrapText="1"/>
    </xf>
    <xf numFmtId="0" fontId="11" fillId="3" borderId="7" xfId="0" applyFont="1" applyFill="1" applyBorder="1" applyAlignment="1">
      <alignment horizontal="left" vertical="center"/>
    </xf>
    <xf numFmtId="0" fontId="10" fillId="8" borderId="7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2" fontId="8" fillId="6" borderId="4" xfId="0" applyNumberFormat="1" applyFont="1" applyFill="1" applyBorder="1" applyAlignment="1">
      <alignment horizontal="center" vertical="center" wrapText="1"/>
    </xf>
    <xf numFmtId="2" fontId="8" fillId="6" borderId="5" xfId="0" applyNumberFormat="1" applyFont="1" applyFill="1" applyBorder="1" applyAlignment="1">
      <alignment horizontal="center" vertical="center" wrapText="1"/>
    </xf>
    <xf numFmtId="2" fontId="8" fillId="6" borderId="6" xfId="0" applyNumberFormat="1" applyFont="1" applyFill="1" applyBorder="1" applyAlignment="1">
      <alignment horizontal="center" vertical="center" wrapText="1"/>
    </xf>
    <xf numFmtId="0" fontId="18" fillId="8" borderId="9" xfId="0" applyFont="1" applyFill="1" applyBorder="1" applyAlignment="1">
      <alignment horizontal="right"/>
    </xf>
    <xf numFmtId="0" fontId="18" fillId="8" borderId="8" xfId="0" applyFont="1" applyFill="1" applyBorder="1" applyAlignment="1">
      <alignment horizontal="right"/>
    </xf>
    <xf numFmtId="0" fontId="8" fillId="6" borderId="2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2" fontId="4" fillId="6" borderId="2" xfId="0" applyNumberFormat="1" applyFont="1" applyFill="1" applyBorder="1" applyAlignment="1">
      <alignment horizontal="center" vertical="center"/>
    </xf>
    <xf numFmtId="2" fontId="4" fillId="6" borderId="9" xfId="0" applyNumberFormat="1" applyFont="1" applyFill="1" applyBorder="1" applyAlignment="1">
      <alignment horizontal="center" vertical="center"/>
    </xf>
    <xf numFmtId="2" fontId="4" fillId="6" borderId="8" xfId="0" applyNumberFormat="1" applyFont="1" applyFill="1" applyBorder="1" applyAlignment="1">
      <alignment horizontal="center" vertical="center"/>
    </xf>
    <xf numFmtId="2" fontId="4" fillId="4" borderId="7" xfId="0" applyNumberFormat="1" applyFont="1" applyFill="1" applyBorder="1" applyAlignment="1">
      <alignment horizontal="center" vertical="center"/>
    </xf>
    <xf numFmtId="4" fontId="13" fillId="8" borderId="7" xfId="0" applyNumberFormat="1" applyFont="1" applyFill="1" applyBorder="1" applyAlignment="1">
      <alignment horizontal="right" vertical="center"/>
    </xf>
    <xf numFmtId="0" fontId="10" fillId="8" borderId="5" xfId="0" applyFont="1" applyFill="1" applyBorder="1" applyAlignment="1">
      <alignment horizontal="center" vertical="center" wrapText="1"/>
    </xf>
    <xf numFmtId="4" fontId="8" fillId="6" borderId="7" xfId="0" applyNumberFormat="1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8" fillId="4" borderId="13" xfId="0" applyFont="1" applyFill="1" applyBorder="1" applyAlignment="1">
      <alignment horizontal="left" vertical="center" wrapText="1"/>
    </xf>
    <xf numFmtId="0" fontId="8" fillId="4" borderId="14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5" xfId="0" applyFont="1" applyFill="1" applyBorder="1" applyAlignment="1">
      <alignment horizontal="left" vertical="center" wrapText="1"/>
    </xf>
    <xf numFmtId="4" fontId="8" fillId="4" borderId="4" xfId="0" applyNumberFormat="1" applyFont="1" applyFill="1" applyBorder="1" applyAlignment="1">
      <alignment horizontal="center" vertical="center" wrapText="1"/>
    </xf>
    <xf numFmtId="4" fontId="8" fillId="4" borderId="5" xfId="0" applyNumberFormat="1" applyFont="1" applyFill="1" applyBorder="1" applyAlignment="1">
      <alignment horizontal="center" vertical="center" wrapText="1"/>
    </xf>
    <xf numFmtId="4" fontId="8" fillId="4" borderId="6" xfId="0" applyNumberFormat="1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4" fontId="13" fillId="8" borderId="2" xfId="0" applyNumberFormat="1" applyFont="1" applyFill="1" applyBorder="1" applyAlignment="1">
      <alignment horizontal="right" vertical="center"/>
    </xf>
    <xf numFmtId="4" fontId="13" fillId="8" borderId="8" xfId="0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0" fontId="9" fillId="8" borderId="8" xfId="0" applyFont="1" applyFill="1" applyBorder="1" applyAlignment="1" applyProtection="1">
      <alignment horizontal="center" vertical="center" wrapText="1"/>
      <protection hidden="1"/>
    </xf>
    <xf numFmtId="0" fontId="8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2" fontId="8" fillId="6" borderId="2" xfId="0" applyNumberFormat="1" applyFont="1" applyFill="1" applyBorder="1" applyAlignment="1">
      <alignment horizontal="center" vertical="center" wrapText="1"/>
    </xf>
    <xf numFmtId="2" fontId="8" fillId="6" borderId="9" xfId="0" applyNumberFormat="1" applyFont="1" applyFill="1" applyBorder="1" applyAlignment="1">
      <alignment horizontal="center" vertical="center" wrapText="1"/>
    </xf>
    <xf numFmtId="2" fontId="8" fillId="6" borderId="8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2" applyBorder="1" applyAlignment="1" applyProtection="1">
      <alignment horizontal="left" wrapText="1"/>
    </xf>
    <xf numFmtId="0" fontId="6" fillId="0" borderId="1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2" applyBorder="1" applyAlignment="1" applyProtection="1">
      <alignment horizontal="left" vertical="center" wrapText="1"/>
    </xf>
    <xf numFmtId="0" fontId="21" fillId="0" borderId="0" xfId="2" applyFont="1" applyBorder="1" applyAlignment="1" applyProtection="1">
      <alignment horizontal="left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22" fillId="8" borderId="9" xfId="0" applyFont="1" applyFill="1" applyBorder="1" applyAlignment="1">
      <alignment horizontal="center" vertical="center" wrapText="1"/>
    </xf>
    <xf numFmtId="0" fontId="23" fillId="8" borderId="2" xfId="0" applyNumberFormat="1" applyFont="1" applyFill="1" applyBorder="1" applyAlignment="1">
      <alignment horizontal="center" vertical="center" wrapText="1"/>
    </xf>
    <xf numFmtId="0" fontId="23" fillId="8" borderId="8" xfId="0" applyNumberFormat="1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8" fillId="4" borderId="2" xfId="0" applyNumberFormat="1" applyFont="1" applyFill="1" applyBorder="1" applyAlignment="1">
      <alignment horizontal="center" vertical="center"/>
    </xf>
    <xf numFmtId="0" fontId="8" fillId="4" borderId="8" xfId="0" applyNumberFormat="1" applyFont="1" applyFill="1" applyBorder="1" applyAlignment="1">
      <alignment horizontal="center" vertical="center"/>
    </xf>
    <xf numFmtId="0" fontId="0" fillId="0" borderId="8" xfId="0" applyBorder="1"/>
    <xf numFmtId="0" fontId="11" fillId="3" borderId="4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6" fillId="6" borderId="2" xfId="0" applyNumberFormat="1" applyFont="1" applyFill="1" applyBorder="1" applyAlignment="1">
      <alignment horizontal="center" vertical="center"/>
    </xf>
    <xf numFmtId="0" fontId="16" fillId="6" borderId="8" xfId="0" applyNumberFormat="1" applyFont="1" applyFill="1" applyBorder="1" applyAlignment="1">
      <alignment horizontal="center" vertical="center"/>
    </xf>
    <xf numFmtId="0" fontId="16" fillId="4" borderId="7" xfId="0" applyNumberFormat="1" applyFont="1" applyFill="1" applyBorder="1" applyAlignment="1">
      <alignment horizontal="center" vertical="center"/>
    </xf>
    <xf numFmtId="0" fontId="8" fillId="4" borderId="2" xfId="0" applyNumberFormat="1" applyFont="1" applyFill="1" applyBorder="1" applyAlignment="1">
      <alignment horizontal="center" vertical="center" wrapText="1"/>
    </xf>
    <xf numFmtId="0" fontId="8" fillId="4" borderId="8" xfId="0" applyNumberFormat="1" applyFont="1" applyFill="1" applyBorder="1" applyAlignment="1">
      <alignment horizontal="center" vertical="center" wrapText="1"/>
    </xf>
    <xf numFmtId="165" fontId="14" fillId="6" borderId="2" xfId="0" applyNumberFormat="1" applyFont="1" applyFill="1" applyBorder="1" applyAlignment="1">
      <alignment horizontal="center" vertical="center"/>
    </xf>
    <xf numFmtId="165" fontId="14" fillId="6" borderId="9" xfId="0" applyNumberFormat="1" applyFont="1" applyFill="1" applyBorder="1" applyAlignment="1">
      <alignment horizontal="center" vertical="center"/>
    </xf>
    <xf numFmtId="165" fontId="14" fillId="6" borderId="8" xfId="0" applyNumberFormat="1" applyFont="1" applyFill="1" applyBorder="1" applyAlignment="1">
      <alignment horizontal="center" vertical="center"/>
    </xf>
    <xf numFmtId="0" fontId="16" fillId="6" borderId="9" xfId="0" applyNumberFormat="1" applyFont="1" applyFill="1" applyBorder="1" applyAlignment="1">
      <alignment horizontal="center" vertical="center"/>
    </xf>
    <xf numFmtId="164" fontId="13" fillId="8" borderId="9" xfId="1" applyNumberFormat="1" applyFont="1" applyFill="1" applyBorder="1" applyAlignment="1">
      <alignment horizontal="right" vertical="center" wrapText="1"/>
    </xf>
    <xf numFmtId="165" fontId="14" fillId="6" borderId="7" xfId="0" applyNumberFormat="1" applyFont="1" applyFill="1" applyBorder="1" applyAlignment="1">
      <alignment vertical="center"/>
    </xf>
    <xf numFmtId="0" fontId="15" fillId="6" borderId="9" xfId="0" applyFont="1" applyFill="1" applyBorder="1" applyAlignment="1">
      <alignment horizontal="left" vertical="top" wrapText="1"/>
    </xf>
    <xf numFmtId="0" fontId="15" fillId="6" borderId="8" xfId="0" applyFont="1" applyFill="1" applyBorder="1" applyAlignment="1">
      <alignment horizontal="left" vertical="top" wrapText="1"/>
    </xf>
    <xf numFmtId="0" fontId="19" fillId="4" borderId="2" xfId="0" applyNumberFormat="1" applyFont="1" applyFill="1" applyBorder="1" applyAlignment="1">
      <alignment horizontal="center" vertical="center"/>
    </xf>
    <xf numFmtId="0" fontId="19" fillId="4" borderId="8" xfId="0" applyNumberFormat="1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0000FF"/>
      <color rgb="FF3333FF"/>
      <color rgb="FFFCE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9.jpe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4.png"/><Relationship Id="rId2" Type="http://schemas.openxmlformats.org/officeDocument/2006/relationships/image" Target="../media/image1.wmf"/><Relationship Id="rId16" Type="http://schemas.openxmlformats.org/officeDocument/2006/relationships/image" Target="../media/image19.png"/><Relationship Id="rId20" Type="http://schemas.openxmlformats.org/officeDocument/2006/relationships/image" Target="../media/image23.jpeg"/><Relationship Id="rId29" Type="http://schemas.openxmlformats.org/officeDocument/2006/relationships/image" Target="../media/image30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3.pn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2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2.png"/><Relationship Id="rId30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3500437</xdr:colOff>
      <xdr:row>79</xdr:row>
      <xdr:rowOff>6086</xdr:rowOff>
    </xdr:from>
    <xdr:to>
      <xdr:col>1</xdr:col>
      <xdr:colOff>4016643</xdr:colOff>
      <xdr:row>80</xdr:row>
      <xdr:rowOff>5011</xdr:rowOff>
    </xdr:to>
    <xdr:pic>
      <xdr:nvPicPr>
        <xdr:cNvPr id="5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67137" y="40268261"/>
          <a:ext cx="516206" cy="465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3473823</xdr:colOff>
      <xdr:row>75</xdr:row>
      <xdr:rowOff>33618</xdr:rowOff>
    </xdr:from>
    <xdr:to>
      <xdr:col>1</xdr:col>
      <xdr:colOff>3990029</xdr:colOff>
      <xdr:row>76</xdr:row>
      <xdr:rowOff>19640</xdr:rowOff>
    </xdr:to>
    <xdr:pic>
      <xdr:nvPicPr>
        <xdr:cNvPr id="8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0523" y="36762018"/>
          <a:ext cx="516206" cy="459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5950323</xdr:colOff>
      <xdr:row>75</xdr:row>
      <xdr:rowOff>67235</xdr:rowOff>
    </xdr:from>
    <xdr:to>
      <xdr:col>2</xdr:col>
      <xdr:colOff>0</xdr:colOff>
      <xdr:row>76</xdr:row>
      <xdr:rowOff>224820</xdr:rowOff>
    </xdr:to>
    <xdr:pic>
      <xdr:nvPicPr>
        <xdr:cNvPr id="11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2023" y="36795635"/>
          <a:ext cx="6500" cy="631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5987143</xdr:colOff>
      <xdr:row>75</xdr:row>
      <xdr:rowOff>68036</xdr:rowOff>
    </xdr:from>
    <xdr:to>
      <xdr:col>2</xdr:col>
      <xdr:colOff>0</xdr:colOff>
      <xdr:row>76</xdr:row>
      <xdr:rowOff>99179</xdr:rowOff>
    </xdr:to>
    <xdr:pic>
      <xdr:nvPicPr>
        <xdr:cNvPr id="12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0743" y="36796436"/>
          <a:ext cx="7291" cy="505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1654969</xdr:colOff>
      <xdr:row>5</xdr:row>
      <xdr:rowOff>202788</xdr:rowOff>
    </xdr:to>
    <xdr:pic>
      <xdr:nvPicPr>
        <xdr:cNvPr id="14" name="Рисунок 13" descr="Шапка для прайса НОРТ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3096875" cy="1500569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0</xdr:row>
      <xdr:rowOff>59532</xdr:rowOff>
    </xdr:from>
    <xdr:to>
      <xdr:col>17</xdr:col>
      <xdr:colOff>1707317</xdr:colOff>
      <xdr:row>3</xdr:row>
      <xdr:rowOff>57234</xdr:rowOff>
    </xdr:to>
    <xdr:pic>
      <xdr:nvPicPr>
        <xdr:cNvPr id="13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215563" y="59532"/>
          <a:ext cx="2850317" cy="652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3476625</xdr:colOff>
      <xdr:row>10</xdr:row>
      <xdr:rowOff>35717</xdr:rowOff>
    </xdr:from>
    <xdr:to>
      <xdr:col>1</xdr:col>
      <xdr:colOff>4005818</xdr:colOff>
      <xdr:row>10</xdr:row>
      <xdr:rowOff>500060</xdr:rowOff>
    </xdr:to>
    <xdr:pic>
      <xdr:nvPicPr>
        <xdr:cNvPr id="20" name="Рисунок 19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38563" y="4202905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3476626</xdr:colOff>
      <xdr:row>65</xdr:row>
      <xdr:rowOff>35719</xdr:rowOff>
    </xdr:from>
    <xdr:to>
      <xdr:col>1</xdr:col>
      <xdr:colOff>4005819</xdr:colOff>
      <xdr:row>66</xdr:row>
      <xdr:rowOff>35718</xdr:rowOff>
    </xdr:to>
    <xdr:pic>
      <xdr:nvPicPr>
        <xdr:cNvPr id="21" name="Рисунок 20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38564" y="30991969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3524250</xdr:colOff>
      <xdr:row>70</xdr:row>
      <xdr:rowOff>23812</xdr:rowOff>
    </xdr:from>
    <xdr:to>
      <xdr:col>2</xdr:col>
      <xdr:colOff>5318</xdr:colOff>
      <xdr:row>71</xdr:row>
      <xdr:rowOff>23811</xdr:rowOff>
    </xdr:to>
    <xdr:pic>
      <xdr:nvPicPr>
        <xdr:cNvPr id="22" name="Рисунок 21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86188" y="33623250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3500438</xdr:colOff>
      <xdr:row>89</xdr:row>
      <xdr:rowOff>35719</xdr:rowOff>
    </xdr:from>
    <xdr:to>
      <xdr:col>1</xdr:col>
      <xdr:colOff>4029631</xdr:colOff>
      <xdr:row>90</xdr:row>
      <xdr:rowOff>142874</xdr:rowOff>
    </xdr:to>
    <xdr:pic>
      <xdr:nvPicPr>
        <xdr:cNvPr id="23" name="Рисунок 22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62376" y="45291375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3512343</xdr:colOff>
      <xdr:row>92</xdr:row>
      <xdr:rowOff>35718</xdr:rowOff>
    </xdr:from>
    <xdr:to>
      <xdr:col>1</xdr:col>
      <xdr:colOff>4041536</xdr:colOff>
      <xdr:row>93</xdr:row>
      <xdr:rowOff>107155</xdr:rowOff>
    </xdr:to>
    <xdr:pic>
      <xdr:nvPicPr>
        <xdr:cNvPr id="24" name="Рисунок 23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74281" y="47410687"/>
          <a:ext cx="529193" cy="4643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3549909</xdr:colOff>
      <xdr:row>9</xdr:row>
      <xdr:rowOff>28388</xdr:rowOff>
    </xdr:from>
    <xdr:to>
      <xdr:col>1</xdr:col>
      <xdr:colOff>3551452</xdr:colOff>
      <xdr:row>9</xdr:row>
      <xdr:rowOff>469070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6634" y="3343088"/>
          <a:ext cx="1543" cy="4406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3533512</xdr:colOff>
      <xdr:row>84</xdr:row>
      <xdr:rowOff>50582</xdr:rowOff>
    </xdr:from>
    <xdr:to>
      <xdr:col>1</xdr:col>
      <xdr:colOff>3533775</xdr:colOff>
      <xdr:row>84</xdr:row>
      <xdr:rowOff>464643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37769582"/>
          <a:ext cx="263" cy="414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3500437</xdr:colOff>
      <xdr:row>75</xdr:row>
      <xdr:rowOff>6086</xdr:rowOff>
    </xdr:from>
    <xdr:to>
      <xdr:col>1</xdr:col>
      <xdr:colOff>3508106</xdr:colOff>
      <xdr:row>75</xdr:row>
      <xdr:rowOff>467655</xdr:rowOff>
    </xdr:to>
    <xdr:pic>
      <xdr:nvPicPr>
        <xdr:cNvPr id="5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67162" y="33438836"/>
          <a:ext cx="7669" cy="4615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5981700</xdr:colOff>
      <xdr:row>75</xdr:row>
      <xdr:rowOff>57150</xdr:rowOff>
    </xdr:from>
    <xdr:to>
      <xdr:col>1</xdr:col>
      <xdr:colOff>6616850</xdr:colOff>
      <xdr:row>76</xdr:row>
      <xdr:rowOff>163607</xdr:rowOff>
    </xdr:to>
    <xdr:pic>
      <xdr:nvPicPr>
        <xdr:cNvPr id="7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48425" y="33489900"/>
          <a:ext cx="635150" cy="592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47626</xdr:colOff>
      <xdr:row>24</xdr:row>
      <xdr:rowOff>66676</xdr:rowOff>
    </xdr:from>
    <xdr:to>
      <xdr:col>2</xdr:col>
      <xdr:colOff>904876</xdr:colOff>
      <xdr:row>25</xdr:row>
      <xdr:rowOff>438151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0426" y="9239251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228601</xdr:colOff>
      <xdr:row>26</xdr:row>
      <xdr:rowOff>76201</xdr:rowOff>
    </xdr:from>
    <xdr:to>
      <xdr:col>2</xdr:col>
      <xdr:colOff>742951</xdr:colOff>
      <xdr:row>28</xdr:row>
      <xdr:rowOff>224394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91401" y="10182226"/>
          <a:ext cx="514350" cy="7196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19</xdr:row>
      <xdr:rowOff>185457</xdr:rowOff>
    </xdr:from>
    <xdr:to>
      <xdr:col>2</xdr:col>
      <xdr:colOff>922244</xdr:colOff>
      <xdr:row>20</xdr:row>
      <xdr:rowOff>500903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7794" y="7348257"/>
          <a:ext cx="857250" cy="84884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14</xdr:row>
      <xdr:rowOff>47625</xdr:rowOff>
    </xdr:from>
    <xdr:to>
      <xdr:col>2</xdr:col>
      <xdr:colOff>933450</xdr:colOff>
      <xdr:row>15</xdr:row>
      <xdr:rowOff>443192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39000" y="5238750"/>
          <a:ext cx="857250" cy="8527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9</xdr:row>
      <xdr:rowOff>38100</xdr:rowOff>
    </xdr:from>
    <xdr:to>
      <xdr:col>2</xdr:col>
      <xdr:colOff>952500</xdr:colOff>
      <xdr:row>10</xdr:row>
      <xdr:rowOff>371476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8050" y="3352800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31</xdr:row>
      <xdr:rowOff>38100</xdr:rowOff>
    </xdr:from>
    <xdr:to>
      <xdr:col>2</xdr:col>
      <xdr:colOff>952500</xdr:colOff>
      <xdr:row>32</xdr:row>
      <xdr:rowOff>425263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8050" y="12087225"/>
          <a:ext cx="857250" cy="85388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41</xdr:row>
      <xdr:rowOff>49304</xdr:rowOff>
    </xdr:from>
    <xdr:to>
      <xdr:col>2</xdr:col>
      <xdr:colOff>922244</xdr:colOff>
      <xdr:row>42</xdr:row>
      <xdr:rowOff>433666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7794" y="17708654"/>
          <a:ext cx="857250" cy="85108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44</xdr:row>
      <xdr:rowOff>50987</xdr:rowOff>
    </xdr:from>
    <xdr:to>
      <xdr:col>2</xdr:col>
      <xdr:colOff>920563</xdr:colOff>
      <xdr:row>45</xdr:row>
      <xdr:rowOff>443193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6113" y="19577237"/>
          <a:ext cx="857250" cy="8589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47</xdr:row>
      <xdr:rowOff>131669</xdr:rowOff>
    </xdr:from>
    <xdr:to>
      <xdr:col>2</xdr:col>
      <xdr:colOff>922244</xdr:colOff>
      <xdr:row>48</xdr:row>
      <xdr:rowOff>658346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7794" y="21524819"/>
          <a:ext cx="857250" cy="8600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</xdr:colOff>
      <xdr:row>52</xdr:row>
      <xdr:rowOff>114300</xdr:rowOff>
    </xdr:from>
    <xdr:to>
      <xdr:col>2</xdr:col>
      <xdr:colOff>962025</xdr:colOff>
      <xdr:row>53</xdr:row>
      <xdr:rowOff>463364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67575" y="24012525"/>
          <a:ext cx="857250" cy="85388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57</xdr:row>
      <xdr:rowOff>5603</xdr:rowOff>
    </xdr:from>
    <xdr:to>
      <xdr:col>2</xdr:col>
      <xdr:colOff>920563</xdr:colOff>
      <xdr:row>58</xdr:row>
      <xdr:rowOff>410696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26113" y="25827878"/>
          <a:ext cx="857250" cy="8527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62</xdr:row>
      <xdr:rowOff>38100</xdr:rowOff>
    </xdr:from>
    <xdr:to>
      <xdr:col>2</xdr:col>
      <xdr:colOff>952500</xdr:colOff>
      <xdr:row>63</xdr:row>
      <xdr:rowOff>366433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8050" y="27612975"/>
          <a:ext cx="857250" cy="85220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74519</xdr:colOff>
      <xdr:row>67</xdr:row>
      <xdr:rowOff>38099</xdr:rowOff>
    </xdr:from>
    <xdr:to>
      <xdr:col>2</xdr:col>
      <xdr:colOff>931769</xdr:colOff>
      <xdr:row>68</xdr:row>
      <xdr:rowOff>430305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37319" y="29508449"/>
          <a:ext cx="857250" cy="8589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33058</xdr:colOff>
      <xdr:row>75</xdr:row>
      <xdr:rowOff>392205</xdr:rowOff>
    </xdr:from>
    <xdr:to>
      <xdr:col>2</xdr:col>
      <xdr:colOff>947986</xdr:colOff>
      <xdr:row>77</xdr:row>
      <xdr:rowOff>335055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95858" y="33824955"/>
          <a:ext cx="914928" cy="914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128307</xdr:colOff>
      <xdr:row>78</xdr:row>
      <xdr:rowOff>200586</xdr:rowOff>
    </xdr:from>
    <xdr:to>
      <xdr:col>2</xdr:col>
      <xdr:colOff>842682</xdr:colOff>
      <xdr:row>80</xdr:row>
      <xdr:rowOff>191060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91107" y="35090661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44263</xdr:colOff>
      <xdr:row>81</xdr:row>
      <xdr:rowOff>201706</xdr:rowOff>
    </xdr:from>
    <xdr:to>
      <xdr:col>2</xdr:col>
      <xdr:colOff>986117</xdr:colOff>
      <xdr:row>82</xdr:row>
      <xdr:rowOff>762560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07063" y="36196681"/>
          <a:ext cx="941854" cy="9418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209552</xdr:colOff>
      <xdr:row>21</xdr:row>
      <xdr:rowOff>19053</xdr:rowOff>
    </xdr:from>
    <xdr:to>
      <xdr:col>2</xdr:col>
      <xdr:colOff>759620</xdr:colOff>
      <xdr:row>23</xdr:row>
      <xdr:rowOff>183776</xdr:rowOff>
    </xdr:to>
    <xdr:pic>
      <xdr:nvPicPr>
        <xdr:cNvPr id="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72352" y="8248653"/>
          <a:ext cx="550068" cy="7933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215715</xdr:colOff>
      <xdr:row>16</xdr:row>
      <xdr:rowOff>146370</xdr:rowOff>
    </xdr:from>
    <xdr:to>
      <xdr:col>2</xdr:col>
      <xdr:colOff>777689</xdr:colOff>
      <xdr:row>18</xdr:row>
      <xdr:rowOff>262219</xdr:rowOff>
    </xdr:to>
    <xdr:pic>
      <xdr:nvPicPr>
        <xdr:cNvPr id="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78515" y="6251895"/>
          <a:ext cx="561974" cy="8206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247652</xdr:colOff>
      <xdr:row>11</xdr:row>
      <xdr:rowOff>47626</xdr:rowOff>
    </xdr:from>
    <xdr:to>
      <xdr:col>2</xdr:col>
      <xdr:colOff>771525</xdr:colOff>
      <xdr:row>13</xdr:row>
      <xdr:rowOff>206484</xdr:rowOff>
    </xdr:to>
    <xdr:pic>
      <xdr:nvPicPr>
        <xdr:cNvPr id="2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410452" y="4324351"/>
          <a:ext cx="523873" cy="76845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</xdr:colOff>
      <xdr:row>33</xdr:row>
      <xdr:rowOff>47625</xdr:rowOff>
    </xdr:from>
    <xdr:to>
      <xdr:col>2</xdr:col>
      <xdr:colOff>904875</xdr:colOff>
      <xdr:row>34</xdr:row>
      <xdr:rowOff>385483</xdr:rowOff>
    </xdr:to>
    <xdr:pic>
      <xdr:nvPicPr>
        <xdr:cNvPr id="2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67575" y="13030200"/>
          <a:ext cx="800100" cy="79505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45945</xdr:colOff>
      <xdr:row>38</xdr:row>
      <xdr:rowOff>34739</xdr:rowOff>
    </xdr:from>
    <xdr:to>
      <xdr:col>2</xdr:col>
      <xdr:colOff>903195</xdr:colOff>
      <xdr:row>39</xdr:row>
      <xdr:rowOff>422463</xdr:rowOff>
    </xdr:to>
    <xdr:pic>
      <xdr:nvPicPr>
        <xdr:cNvPr id="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08745" y="15827189"/>
          <a:ext cx="857250" cy="854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86</xdr:row>
      <xdr:rowOff>85725</xdr:rowOff>
    </xdr:from>
    <xdr:to>
      <xdr:col>2</xdr:col>
      <xdr:colOff>895350</xdr:colOff>
      <xdr:row>86</xdr:row>
      <xdr:rowOff>904875</xdr:rowOff>
    </xdr:to>
    <xdr:pic>
      <xdr:nvPicPr>
        <xdr:cNvPr id="3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39000" y="39243000"/>
          <a:ext cx="819150" cy="819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66677</xdr:colOff>
      <xdr:row>84</xdr:row>
      <xdr:rowOff>85726</xdr:rowOff>
    </xdr:from>
    <xdr:to>
      <xdr:col>2</xdr:col>
      <xdr:colOff>973845</xdr:colOff>
      <xdr:row>85</xdr:row>
      <xdr:rowOff>600074</xdr:rowOff>
    </xdr:to>
    <xdr:pic>
      <xdr:nvPicPr>
        <xdr:cNvPr id="3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29477" y="37804726"/>
          <a:ext cx="907168" cy="12191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93</xdr:row>
      <xdr:rowOff>114301</xdr:rowOff>
    </xdr:from>
    <xdr:to>
      <xdr:col>2</xdr:col>
      <xdr:colOff>975719</xdr:colOff>
      <xdr:row>95</xdr:row>
      <xdr:rowOff>590550</xdr:rowOff>
    </xdr:to>
    <xdr:pic>
      <xdr:nvPicPr>
        <xdr:cNvPr id="3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00900" y="43138726"/>
          <a:ext cx="937619" cy="1200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64995</xdr:colOff>
      <xdr:row>97</xdr:row>
      <xdr:rowOff>73108</xdr:rowOff>
    </xdr:from>
    <xdr:to>
      <xdr:col>2</xdr:col>
      <xdr:colOff>969001</xdr:colOff>
      <xdr:row>97</xdr:row>
      <xdr:rowOff>1240491</xdr:rowOff>
    </xdr:to>
    <xdr:pic>
      <xdr:nvPicPr>
        <xdr:cNvPr id="3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27795" y="44831083"/>
          <a:ext cx="904006" cy="11673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22412</xdr:colOff>
      <xdr:row>98</xdr:row>
      <xdr:rowOff>94129</xdr:rowOff>
    </xdr:from>
    <xdr:to>
      <xdr:col>2</xdr:col>
      <xdr:colOff>993445</xdr:colOff>
      <xdr:row>99</xdr:row>
      <xdr:rowOff>1027580</xdr:rowOff>
    </xdr:to>
    <xdr:pic>
      <xdr:nvPicPr>
        <xdr:cNvPr id="3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185212" y="46309429"/>
          <a:ext cx="971033" cy="12573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152401</xdr:colOff>
      <xdr:row>49</xdr:row>
      <xdr:rowOff>24093</xdr:rowOff>
    </xdr:from>
    <xdr:to>
      <xdr:col>2</xdr:col>
      <xdr:colOff>885827</xdr:colOff>
      <xdr:row>50</xdr:row>
      <xdr:rowOff>338979</xdr:rowOff>
    </xdr:to>
    <xdr:pic>
      <xdr:nvPicPr>
        <xdr:cNvPr id="3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324166" y="22570328"/>
          <a:ext cx="733426" cy="72950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224120</xdr:colOff>
      <xdr:row>59</xdr:row>
      <xdr:rowOff>57514</xdr:rowOff>
    </xdr:from>
    <xdr:to>
      <xdr:col>2</xdr:col>
      <xdr:colOff>773206</xdr:colOff>
      <xdr:row>61</xdr:row>
      <xdr:rowOff>223555</xdr:rowOff>
    </xdr:to>
    <xdr:pic>
      <xdr:nvPicPr>
        <xdr:cNvPr id="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86920" y="26775139"/>
          <a:ext cx="549086" cy="7375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235325</xdr:colOff>
      <xdr:row>54</xdr:row>
      <xdr:rowOff>56031</xdr:rowOff>
    </xdr:from>
    <xdr:to>
      <xdr:col>2</xdr:col>
      <xdr:colOff>808721</xdr:colOff>
      <xdr:row>56</xdr:row>
      <xdr:rowOff>277859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98125" y="24963906"/>
          <a:ext cx="573396" cy="8314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212911</xdr:colOff>
      <xdr:row>69</xdr:row>
      <xdr:rowOff>44823</xdr:rowOff>
    </xdr:from>
    <xdr:to>
      <xdr:col>2</xdr:col>
      <xdr:colOff>784337</xdr:colOff>
      <xdr:row>71</xdr:row>
      <xdr:rowOff>262777</xdr:rowOff>
    </xdr:to>
    <xdr:pic>
      <xdr:nvPicPr>
        <xdr:cNvPr id="4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75711" y="30448623"/>
          <a:ext cx="571426" cy="82755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212912</xdr:colOff>
      <xdr:row>64</xdr:row>
      <xdr:rowOff>44824</xdr:rowOff>
    </xdr:from>
    <xdr:to>
      <xdr:col>2</xdr:col>
      <xdr:colOff>816427</xdr:colOff>
      <xdr:row>66</xdr:row>
      <xdr:rowOff>244394</xdr:rowOff>
    </xdr:to>
    <xdr:pic>
      <xdr:nvPicPr>
        <xdr:cNvPr id="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375712" y="28600774"/>
          <a:ext cx="603515" cy="80916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235325</xdr:colOff>
      <xdr:row>74</xdr:row>
      <xdr:rowOff>17825</xdr:rowOff>
    </xdr:from>
    <xdr:to>
      <xdr:col>2</xdr:col>
      <xdr:colOff>795619</xdr:colOff>
      <xdr:row>74</xdr:row>
      <xdr:rowOff>918323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398125" y="32421875"/>
          <a:ext cx="560294" cy="9004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5950323</xdr:colOff>
      <xdr:row>72</xdr:row>
      <xdr:rowOff>67235</xdr:rowOff>
    </xdr:from>
    <xdr:to>
      <xdr:col>1</xdr:col>
      <xdr:colOff>6585473</xdr:colOff>
      <xdr:row>73</xdr:row>
      <xdr:rowOff>308163</xdr:rowOff>
    </xdr:to>
    <xdr:pic>
      <xdr:nvPicPr>
        <xdr:cNvPr id="44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17048" y="31385435"/>
          <a:ext cx="635150" cy="583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59953</xdr:colOff>
      <xdr:row>37</xdr:row>
      <xdr:rowOff>28574</xdr:rowOff>
    </xdr:from>
    <xdr:to>
      <xdr:col>2</xdr:col>
      <xdr:colOff>898152</xdr:colOff>
      <xdr:row>37</xdr:row>
      <xdr:rowOff>866773</xdr:rowOff>
    </xdr:to>
    <xdr:pic>
      <xdr:nvPicPr>
        <xdr:cNvPr id="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22753" y="14897099"/>
          <a:ext cx="838199" cy="8381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78442</xdr:colOff>
      <xdr:row>35</xdr:row>
      <xdr:rowOff>44823</xdr:rowOff>
    </xdr:from>
    <xdr:to>
      <xdr:col>2</xdr:col>
      <xdr:colOff>935692</xdr:colOff>
      <xdr:row>36</xdr:row>
      <xdr:rowOff>422461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41242" y="13941798"/>
          <a:ext cx="857250" cy="8634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90768</xdr:colOff>
      <xdr:row>40</xdr:row>
      <xdr:rowOff>52669</xdr:rowOff>
    </xdr:from>
    <xdr:to>
      <xdr:col>2</xdr:col>
      <xdr:colOff>938491</xdr:colOff>
      <xdr:row>40</xdr:row>
      <xdr:rowOff>900392</xdr:rowOff>
    </xdr:to>
    <xdr:pic>
      <xdr:nvPicPr>
        <xdr:cNvPr id="4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53568" y="16778569"/>
          <a:ext cx="847723" cy="8477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77883</xdr:colOff>
      <xdr:row>43</xdr:row>
      <xdr:rowOff>50985</xdr:rowOff>
    </xdr:from>
    <xdr:to>
      <xdr:col>2</xdr:col>
      <xdr:colOff>906556</xdr:colOff>
      <xdr:row>43</xdr:row>
      <xdr:rowOff>879658</xdr:rowOff>
    </xdr:to>
    <xdr:pic>
      <xdr:nvPicPr>
        <xdr:cNvPr id="5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40683" y="18643785"/>
          <a:ext cx="828673" cy="8286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64995</xdr:colOff>
      <xdr:row>46</xdr:row>
      <xdr:rowOff>31936</xdr:rowOff>
    </xdr:from>
    <xdr:to>
      <xdr:col>2</xdr:col>
      <xdr:colOff>922245</xdr:colOff>
      <xdr:row>46</xdr:row>
      <xdr:rowOff>889186</xdr:rowOff>
    </xdr:to>
    <xdr:pic>
      <xdr:nvPicPr>
        <xdr:cNvPr id="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27795" y="20491636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224118</xdr:colOff>
      <xdr:row>72</xdr:row>
      <xdr:rowOff>44823</xdr:rowOff>
    </xdr:from>
    <xdr:to>
      <xdr:col>2</xdr:col>
      <xdr:colOff>787313</xdr:colOff>
      <xdr:row>73</xdr:row>
      <xdr:rowOff>693641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386918" y="31363023"/>
          <a:ext cx="563195" cy="9917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33621</xdr:colOff>
      <xdr:row>87</xdr:row>
      <xdr:rowOff>67234</xdr:rowOff>
    </xdr:from>
    <xdr:to>
      <xdr:col>2</xdr:col>
      <xdr:colOff>973298</xdr:colOff>
      <xdr:row>88</xdr:row>
      <xdr:rowOff>624165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05386" y="40016205"/>
          <a:ext cx="939677" cy="9491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190504</xdr:colOff>
      <xdr:row>89</xdr:row>
      <xdr:rowOff>89645</xdr:rowOff>
    </xdr:from>
    <xdr:to>
      <xdr:col>2</xdr:col>
      <xdr:colOff>850696</xdr:colOff>
      <xdr:row>89</xdr:row>
      <xdr:rowOff>1080246</xdr:rowOff>
    </xdr:to>
    <xdr:pic>
      <xdr:nvPicPr>
        <xdr:cNvPr id="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362269" y="41159204"/>
          <a:ext cx="660192" cy="9906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1500868</xdr:colOff>
      <xdr:row>4</xdr:row>
      <xdr:rowOff>279128</xdr:rowOff>
    </xdr:to>
    <xdr:pic>
      <xdr:nvPicPr>
        <xdr:cNvPr id="55" name="Рисунок 54" descr="Шапка для прайса НОРТ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11406868" cy="1500569"/>
        </a:xfrm>
        <a:prstGeom prst="rect">
          <a:avLst/>
        </a:prstGeom>
      </xdr:spPr>
    </xdr:pic>
    <xdr:clientData/>
  </xdr:twoCellAnchor>
  <xdr:twoCellAnchor editAs="oneCell">
    <xdr:from>
      <xdr:col>3</xdr:col>
      <xdr:colOff>369794</xdr:colOff>
      <xdr:row>0</xdr:row>
      <xdr:rowOff>44823</xdr:rowOff>
    </xdr:from>
    <xdr:to>
      <xdr:col>5</xdr:col>
      <xdr:colOff>1494405</xdr:colOff>
      <xdr:row>2</xdr:row>
      <xdr:rowOff>13810</xdr:rowOff>
    </xdr:to>
    <xdr:pic>
      <xdr:nvPicPr>
        <xdr:cNvPr id="56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50088" y="44823"/>
          <a:ext cx="2850317" cy="652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26893</xdr:colOff>
      <xdr:row>29</xdr:row>
      <xdr:rowOff>68916</xdr:rowOff>
    </xdr:from>
    <xdr:to>
      <xdr:col>2</xdr:col>
      <xdr:colOff>979394</xdr:colOff>
      <xdr:row>30</xdr:row>
      <xdr:rowOff>493059</xdr:rowOff>
    </xdr:to>
    <xdr:pic>
      <xdr:nvPicPr>
        <xdr:cNvPr id="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198658" y="11151534"/>
          <a:ext cx="952501" cy="7939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168089</xdr:colOff>
      <xdr:row>92</xdr:row>
      <xdr:rowOff>22412</xdr:rowOff>
    </xdr:from>
    <xdr:to>
      <xdr:col>2</xdr:col>
      <xdr:colOff>851649</xdr:colOff>
      <xdr:row>92</xdr:row>
      <xdr:rowOff>907583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339854" y="44834736"/>
          <a:ext cx="683560" cy="8851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56029</xdr:colOff>
      <xdr:row>91</xdr:row>
      <xdr:rowOff>89647</xdr:rowOff>
    </xdr:from>
    <xdr:to>
      <xdr:col>2</xdr:col>
      <xdr:colOff>988222</xdr:colOff>
      <xdr:row>91</xdr:row>
      <xdr:rowOff>885267</xdr:rowOff>
    </xdr:to>
    <xdr:pic>
      <xdr:nvPicPr>
        <xdr:cNvPr id="6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27794" y="43983088"/>
          <a:ext cx="932193" cy="7956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44826</xdr:colOff>
      <xdr:row>90</xdr:row>
      <xdr:rowOff>22409</xdr:rowOff>
    </xdr:from>
    <xdr:to>
      <xdr:col>2</xdr:col>
      <xdr:colOff>928244</xdr:colOff>
      <xdr:row>90</xdr:row>
      <xdr:rowOff>904873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6591" y="42996968"/>
          <a:ext cx="883418" cy="882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6118412</xdr:colOff>
      <xdr:row>9</xdr:row>
      <xdr:rowOff>67235</xdr:rowOff>
    </xdr:from>
    <xdr:to>
      <xdr:col>1</xdr:col>
      <xdr:colOff>6647605</xdr:colOff>
      <xdr:row>10</xdr:row>
      <xdr:rowOff>4902</xdr:rowOff>
    </xdr:to>
    <xdr:pic>
      <xdr:nvPicPr>
        <xdr:cNvPr id="65" name="Рисунок 64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589059" y="3496235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6140824</xdr:colOff>
      <xdr:row>62</xdr:row>
      <xdr:rowOff>11207</xdr:rowOff>
    </xdr:from>
    <xdr:to>
      <xdr:col>1</xdr:col>
      <xdr:colOff>6670017</xdr:colOff>
      <xdr:row>62</xdr:row>
      <xdr:rowOff>475550</xdr:rowOff>
    </xdr:to>
    <xdr:pic>
      <xdr:nvPicPr>
        <xdr:cNvPr id="66" name="Рисунок 65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11471" y="27409589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6107206</xdr:colOff>
      <xdr:row>67</xdr:row>
      <xdr:rowOff>44824</xdr:rowOff>
    </xdr:from>
    <xdr:to>
      <xdr:col>1</xdr:col>
      <xdr:colOff>6636399</xdr:colOff>
      <xdr:row>68</xdr:row>
      <xdr:rowOff>38520</xdr:rowOff>
    </xdr:to>
    <xdr:pic>
      <xdr:nvPicPr>
        <xdr:cNvPr id="67" name="Рисунок 66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577853" y="29337000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6152029</xdr:colOff>
      <xdr:row>84</xdr:row>
      <xdr:rowOff>56029</xdr:rowOff>
    </xdr:from>
    <xdr:to>
      <xdr:col>1</xdr:col>
      <xdr:colOff>6681222</xdr:colOff>
      <xdr:row>84</xdr:row>
      <xdr:rowOff>520372</xdr:rowOff>
    </xdr:to>
    <xdr:pic>
      <xdr:nvPicPr>
        <xdr:cNvPr id="68" name="Рисунок 67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22676" y="37595735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6118413</xdr:colOff>
      <xdr:row>87</xdr:row>
      <xdr:rowOff>44824</xdr:rowOff>
    </xdr:from>
    <xdr:to>
      <xdr:col>1</xdr:col>
      <xdr:colOff>6647606</xdr:colOff>
      <xdr:row>88</xdr:row>
      <xdr:rowOff>116961</xdr:rowOff>
    </xdr:to>
    <xdr:pic>
      <xdr:nvPicPr>
        <xdr:cNvPr id="69" name="Рисунок 68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589060" y="39993795"/>
          <a:ext cx="529193" cy="4643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-&#1083;&#1080;&#1089;&#1090;/18.08/&#1055;&#1088;&#1072;&#1081;&#1089;-&#1051;&#1080;&#1089;&#1090;%20&#1086;&#1090;%2018.08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ort-udm.ru/catalog/ognezashita-tkani/norteks-sh/?utm_source=site&amp;utm_medium=pdf&amp;utm_campaign=price&amp;utm_content=HEADER-POSITION&amp;utm_term=NORTEX-SH" TargetMode="External"/><Relationship Id="rId13" Type="http://schemas.openxmlformats.org/officeDocument/2006/relationships/hyperlink" Target="http://www.nort-udm.ru/catalog/antiseptic-beton/nortex-lux-beton/?utm_source=site&amp;utm_medium=pdf&amp;utm_campaign=price&amp;utm_content=HEADER-POSITION&amp;utm_term=NORTEX-LUX-CONCRETE" TargetMode="External"/><Relationship Id="rId18" Type="http://schemas.openxmlformats.org/officeDocument/2006/relationships/hyperlink" Target="http://www.nort-udm.ru/catalog/dec-universal/nortovskaya-kraska-interernaya/?utm_source=site&amp;utm_medium=pdf&amp;utm_campaign=price&amp;utm_content=HEADER-POSITION&amp;utm_term=NORTOVSKAYA-PAINTS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21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7" Type="http://schemas.openxmlformats.org/officeDocument/2006/relationships/hyperlink" Target="http://www.nort-udm.ru/catalog/ognezashita-tkani/norteks-c/?utm_source=site&amp;utm_medium=pdf&amp;utm_campaign=price&amp;utm_content=HEADER-POSITION&amp;utm_term=NORTEX-C" TargetMode="External"/><Relationship Id="rId12" Type="http://schemas.openxmlformats.org/officeDocument/2006/relationships/hyperlink" Target="http://www.nort-udm.ru/catalog/antiseptic-wood/nortex-lux-wood/?utm_source=site&amp;utm_medium=pdf&amp;utm_campaign=price&amp;utm_content=HEADER-POSITION&amp;utm_term=NORTEX-LUX-WOOD" TargetMode="External"/><Relationship Id="rId17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25" Type="http://schemas.openxmlformats.org/officeDocument/2006/relationships/hyperlink" Target="http://www.nort-udm.ru/catalog/antiseptic-wood/nortex-otbelivatel/?utm_source=site&amp;utm_medium=pdf&amp;utm_campaign=price&amp;utm_content=HEADER-POSITION&amp;utm_term=NORTEX-BLEACH" TargetMode="External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20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tkani/norteks-kh/?utm_source=site&amp;utm_medium=pdf&amp;utm_campaign=price&amp;utm_content=HEADER-POSITION&amp;utm_term=NORTEX-X" TargetMode="External"/><Relationship Id="rId11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24" Type="http://schemas.openxmlformats.org/officeDocument/2006/relationships/hyperlink" Target="http://www.nort-udm.ru/catalog/ognezashita-universal/ltsm-1/?utm_source=site&amp;utm_medium=pdf&amp;utm_campaign=price&amp;utm_content=HEADER-POSITION&amp;utm_term=LTSM-1" TargetMode="External"/><Relationship Id="rId5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5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23" Type="http://schemas.openxmlformats.org/officeDocument/2006/relationships/hyperlink" Target="http://www.nort-udm.ru/catalog/antiseptic-beton/nortex-doctor-beton/?utm_source=site&amp;utm_medium=pdf&amp;utm_campaign=price&amp;utm_content=HEADER-POSITION&amp;utm_term=NORTEX-DOCTOR-CONCRETE" TargetMode="External"/><Relationship Id="rId10" Type="http://schemas.openxmlformats.org/officeDocument/2006/relationships/hyperlink" Target="http://www.nort-udm.ru/catalog/ognezashita-universal/nortex-k-krov/?utm_source=site&amp;utm_medium=pdf&amp;utm_campaign=price&amp;utm_content=HEADER-POSITION&amp;utm_term=NORTEX-K-KROV" TargetMode="External"/><Relationship Id="rId19" Type="http://schemas.openxmlformats.org/officeDocument/2006/relationships/hyperlink" Target="http://www.nort-udm.ru/catalog/dec-universal/nort-lak-interior/?utm_source=site&amp;utm_medium=pdf&amp;utm_campaign=price&amp;utm_content=HEADER-POSITION&amp;utm_term=NORTOVSKAYA-LACQUER" TargetMode="External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ognezashita-tkani/norteks-kp/?utm_source=site&amp;utm_medium=pdf&amp;utm_campaign=price&amp;utm_content=HEADER-POSITION&amp;utm_term=NORTEX-KP" TargetMode="External"/><Relationship Id="rId14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22" Type="http://schemas.openxmlformats.org/officeDocument/2006/relationships/hyperlink" Target="http://www.nort-udm.ru/catalog/dec-wood/krasula-dlya-torci/?utm_source=site&amp;utm_medium=pdf&amp;utm_campaign=price&amp;utm_content=HEADER-POSITION&amp;utm_term=KRASULA-TORCI" TargetMode="External"/><Relationship Id="rId27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ort-udm.ru/catalog/ognezashita-tkani/norteks-sh/?utm_source=site&amp;utm_medium=pdf&amp;utm_campaign=price&amp;utm_content=HEADER-POSITION&amp;utm_term=NORTEX-SH" TargetMode="External"/><Relationship Id="rId13" Type="http://schemas.openxmlformats.org/officeDocument/2006/relationships/hyperlink" Target="http://www.nort-udm.ru/catalog/antiseptics/home/detail.htm?home=382722&amp;itemid=389350&amp;utm_source=site&amp;utm_medium=pdf&amp;utm_campaign=price&amp;utm_content=HEADER-POSITION&amp;utm_term=NORTEX-DEZINFECTOR-WOOD" TargetMode="External"/><Relationship Id="rId18" Type="http://schemas.openxmlformats.org/officeDocument/2006/relationships/hyperlink" Target="http://www.nort-udm.ru/catalog/dec-universal/nortovskaya-gruntovka-antiseptic/?utm_source=site&amp;utm_medium=pdf&amp;utm_campaign=price&amp;utm_content=HEADER-POSITION&amp;utm_term=NORTOVSKAYA-PRIME-ANTISEPTIC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://www.nort-udm.ru/catalog/ognezashita-derevo/pirilax-terma/?utm_source=site&amp;utm_medium=pdf&amp;utm_campaign=price&amp;utm_content=HEADER-POSITION&amp;utm_term=Pirilax-Terma" TargetMode="External"/><Relationship Id="rId21" Type="http://schemas.openxmlformats.org/officeDocument/2006/relationships/hyperlink" Target="http://www.nort-udm.ru/catalog/ant-universal/nortex-eco/?utm_source=site&amp;utm_medium=pdf&amp;utm_campaign=price&amp;utm_content=HEADER-POSITION&amp;utm_term=NORTEX-ECO" TargetMode="External"/><Relationship Id="rId7" Type="http://schemas.openxmlformats.org/officeDocument/2006/relationships/hyperlink" Target="http://www.nort-udm.ru/catalog/ognezashita-tkani/norteks-c/?utm_source=site&amp;utm_medium=pdf&amp;utm_campaign=price&amp;utm_content=HEADER-POSITION&amp;utm_term=NORTEX-C" TargetMode="External"/><Relationship Id="rId12" Type="http://schemas.openxmlformats.org/officeDocument/2006/relationships/hyperlink" Target="http://www.nort-udm.ru/catalog/antiseptic-beton/nortex-doctor-beton/?utm_source=site&amp;utm_medium=pdf&amp;utm_campaign=price&amp;utm_content=HEADER-POSITION&amp;utm_term=NORTEX-DOCTOR-CONCRETE" TargetMode="External"/><Relationship Id="rId17" Type="http://schemas.openxmlformats.org/officeDocument/2006/relationships/hyperlink" Target="http://www.nort-udm.ru/catalog/dec-wood/krasula-dlya-bani/?utm_source=site&amp;utm_medium=pdf&amp;utm_campaign=price&amp;utm_content=HEADER-POSITION&amp;utm_term=KRASULA-SAUNA" TargetMode="External"/><Relationship Id="rId25" Type="http://schemas.openxmlformats.org/officeDocument/2006/relationships/hyperlink" Target="http://www.nort-udm.ru/catalog/antiseptic-wood/nortex-otbelivatel/?utm_source=site&amp;utm_medium=pdf&amp;utm_campaign=price&amp;utm_content=HEADER-POSITION&amp;utm_term=NORTEX-BLEACH" TargetMode="External"/><Relationship Id="rId2" Type="http://schemas.openxmlformats.org/officeDocument/2006/relationships/hyperlink" Target="http://www.nort-udm.ru/catalog/ognezashita-derevo/pirilax-classic/?utm_source=site&amp;utm_medium=pdf&amp;utm_campaign=price&amp;utm_content=HEADER-POSITION&amp;utm_term=Pirilax-Classic" TargetMode="External"/><Relationship Id="rId16" Type="http://schemas.openxmlformats.org/officeDocument/2006/relationships/hyperlink" Target="http://www.nort-udm.ru/catalog/dec-wood/krasula/?utm_source=site&amp;utm_medium=pdf&amp;utm_campaign=price&amp;utm_content=HEADER-POSITION&amp;utm_term=KRASULA" TargetMode="External"/><Relationship Id="rId20" Type="http://schemas.openxmlformats.org/officeDocument/2006/relationships/hyperlink" Target="http://www.nort-udm.ru/catalog/dec-universal/nort-lak-interior/?utm_source=site&amp;utm_medium=pdf&amp;utm_campaign=price&amp;utm_content=HEADER-POSITION&amp;utm_term=NORTOVSKAYA-LACQUER" TargetMode="External"/><Relationship Id="rId1" Type="http://schemas.openxmlformats.org/officeDocument/2006/relationships/hyperlink" Target="http://www.nort-udm.ru/catalog/ognezashita-derevo/pirilax-lux/?utm_source=site&amp;utm_medium=pdf&amp;utm_campaign=price&amp;utm_content=HEADER-POSITION&amp;utm_term=Pirilax-Lux" TargetMode="External"/><Relationship Id="rId6" Type="http://schemas.openxmlformats.org/officeDocument/2006/relationships/hyperlink" Target="http://www.nort-udm.ru/catalog/ognezashita-tkani/norteks-kh/?utm_source=site&amp;utm_medium=pdf&amp;utm_campaign=price&amp;utm_content=HEADER-POSITION&amp;utm_term=NORTEX-X" TargetMode="External"/><Relationship Id="rId11" Type="http://schemas.openxmlformats.org/officeDocument/2006/relationships/hyperlink" Target="http://www.nort-udm.ru/catalog/antiseptic-wood/nortex-doctor-wood/?utm_source=site&amp;utm_medium=pdf&amp;utm_campaign=price&amp;utm_content=HEADER-POSITION&amp;utm_term=NORTEX-DOCTOR-WOOD" TargetMode="External"/><Relationship Id="rId24" Type="http://schemas.openxmlformats.org/officeDocument/2006/relationships/hyperlink" Target="http://www.nort-udm.ru/catalog/ognezashita-universal/ltsm-1/?utm_source=site&amp;utm_medium=pdf&amp;utm_campaign=price&amp;utm_content=HEADER-POSITION&amp;utm_term=LTSM-1" TargetMode="External"/><Relationship Id="rId5" Type="http://schemas.openxmlformats.org/officeDocument/2006/relationships/hyperlink" Target="http://www.nort-udm.ru/catalog/ognezashita-derevo/ozon-007/?utm_source=site&amp;utm_medium=pdf&amp;utm_campaign=price&amp;utm_content=HEADER-POSITION&amp;utm_term=OZON-007" TargetMode="External"/><Relationship Id="rId15" Type="http://schemas.openxmlformats.org/officeDocument/2006/relationships/hyperlink" Target="http://www.nort-udm.ru/catalog/antiseptic-wood/nortex-tranzit/?utm_source=site&amp;utm_medium=pdf&amp;utm_campaign=price&amp;utm_content=HEADER-POSITION&amp;utm_term=NORTEX-TRANSIT" TargetMode="External"/><Relationship Id="rId23" Type="http://schemas.openxmlformats.org/officeDocument/2006/relationships/hyperlink" Target="http://www.nort-udm.ru/catalog/dec-wood/krasula-dlya-torci/?utm_source=site&amp;utm_medium=pdf&amp;utm_campaign=price&amp;utm_content=HEADER-POSITION&amp;utm_term=KRASULA-TORCI" TargetMode="External"/><Relationship Id="rId10" Type="http://schemas.openxmlformats.org/officeDocument/2006/relationships/hyperlink" Target="http://www.nort-udm.ru/catalog/ognezashita-universal/nortex-k-krov/?utm_source=site&amp;utm_medium=pdf&amp;utm_campaign=price&amp;utm_content=HEADER-POSITION&amp;utm_term=NORTEX-K-KROV" TargetMode="External"/><Relationship Id="rId19" Type="http://schemas.openxmlformats.org/officeDocument/2006/relationships/hyperlink" Target="http://www.nort-udm.ru/catalog/dec-universal/nortovskaya-kraska-interernaya/?utm_source=site&amp;utm_medium=pdf&amp;utm_campaign=price&amp;utm_content=HEADER-POSITION&amp;utm_term=NORTOVSKAYA-PAINTS" TargetMode="External"/><Relationship Id="rId4" Type="http://schemas.openxmlformats.org/officeDocument/2006/relationships/hyperlink" Target="http://www.nort-udm.ru/catalog/ognezashita-derevo/pirilax-prime/?utm_source=site&amp;utm_medium=pdf&amp;utm_campaign=price&amp;utm_content=HEADER-POSITION&amp;utm_term=Pirilax-Prime" TargetMode="External"/><Relationship Id="rId9" Type="http://schemas.openxmlformats.org/officeDocument/2006/relationships/hyperlink" Target="http://www.nort-udm.ru/catalog/ognezashita-tkani/norteks-kp/?utm_source=site&amp;utm_medium=pdf&amp;utm_campaign=price&amp;utm_content=HEADER-POSITION&amp;utm_term=NORTEX-KP" TargetMode="External"/><Relationship Id="rId14" Type="http://schemas.openxmlformats.org/officeDocument/2006/relationships/hyperlink" Target="http://www.nort-udm.ru/catalog/antiseptic-beton/nortex-lux-beton/?utm_source=site&amp;utm_medium=pdf&amp;utm_campaign=price&amp;utm_content=HEADER-POSITION&amp;utm_term=NORTEX-LUX-CONCRETE" TargetMode="External"/><Relationship Id="rId22" Type="http://schemas.openxmlformats.org/officeDocument/2006/relationships/hyperlink" Target="http://www.nort-udm.ru/catalog/ognezashita-derevo/mig-09/?utm_source=site&amp;utm_medium=pdf&amp;utm_campaign=price&amp;utm_content=HEADER-POSITION&amp;utm_term=MIG-09" TargetMode="External"/><Relationship Id="rId27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1"/>
  <sheetViews>
    <sheetView tabSelected="1" view="pageBreakPreview" zoomScale="55" zoomScaleNormal="90" zoomScaleSheetLayoutView="55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E114" sqref="E114"/>
    </sheetView>
  </sheetViews>
  <sheetFormatPr defaultRowHeight="12.75" x14ac:dyDescent="0.2"/>
  <cols>
    <col min="1" max="1" width="4" customWidth="1"/>
    <col min="2" max="2" width="60.7109375" customWidth="1"/>
    <col min="3" max="3" width="16.85546875" customWidth="1"/>
    <col min="4" max="4" width="9.5703125" hidden="1" customWidth="1"/>
    <col min="5" max="5" width="6.7109375" customWidth="1"/>
    <col min="6" max="6" width="8.5703125" customWidth="1"/>
    <col min="7" max="7" width="7.42578125" customWidth="1"/>
    <col min="8" max="8" width="7.140625" customWidth="1"/>
    <col min="9" max="9" width="9.85546875" hidden="1" customWidth="1"/>
    <col min="10" max="10" width="7.28515625" customWidth="1"/>
    <col min="11" max="11" width="8.28515625" customWidth="1"/>
    <col min="12" max="12" width="6.85546875" customWidth="1"/>
    <col min="13" max="13" width="8.5703125" customWidth="1"/>
    <col min="14" max="14" width="11" hidden="1" customWidth="1"/>
    <col min="15" max="15" width="10" customWidth="1"/>
    <col min="16" max="16" width="8.85546875" customWidth="1"/>
    <col min="17" max="17" width="10.42578125" customWidth="1"/>
    <col min="18" max="18" width="26.140625" customWidth="1"/>
    <col min="19" max="19" width="23.28515625" customWidth="1"/>
  </cols>
  <sheetData>
    <row r="1" spans="1:18" ht="18" customHeight="1" x14ac:dyDescent="0.2">
      <c r="C1" s="327"/>
      <c r="D1" s="327"/>
      <c r="E1" s="327"/>
      <c r="F1" s="327"/>
      <c r="G1" s="327"/>
      <c r="H1" s="327"/>
      <c r="I1" s="327"/>
      <c r="J1" s="327"/>
      <c r="N1" s="328"/>
      <c r="O1" s="328"/>
      <c r="P1" s="328"/>
      <c r="Q1" s="328"/>
    </row>
    <row r="2" spans="1:18" ht="15.75" customHeight="1" x14ac:dyDescent="0.2">
      <c r="C2" s="327"/>
      <c r="D2" s="327"/>
      <c r="E2" s="327"/>
      <c r="F2" s="327"/>
      <c r="G2" s="327"/>
      <c r="H2" s="327"/>
      <c r="I2" s="327"/>
      <c r="J2" s="327"/>
      <c r="N2" s="1"/>
      <c r="O2" s="1"/>
      <c r="P2" s="1"/>
      <c r="Q2" s="1"/>
    </row>
    <row r="3" spans="1:18" ht="18" customHeight="1" x14ac:dyDescent="0.2">
      <c r="C3" s="327"/>
      <c r="D3" s="327"/>
      <c r="E3" s="327"/>
      <c r="F3" s="327"/>
      <c r="G3" s="327"/>
      <c r="H3" s="327"/>
      <c r="I3" s="327"/>
      <c r="J3" s="327"/>
      <c r="N3" s="1"/>
      <c r="O3" s="1"/>
      <c r="P3" s="1"/>
      <c r="Q3" s="1"/>
    </row>
    <row r="4" spans="1:18" ht="18" customHeight="1" x14ac:dyDescent="0.25">
      <c r="C4" s="329"/>
      <c r="D4" s="329"/>
      <c r="E4" s="329"/>
      <c r="F4" s="329"/>
      <c r="G4" s="329"/>
      <c r="H4" s="329"/>
      <c r="I4" s="329"/>
      <c r="J4" s="329"/>
      <c r="N4" s="1"/>
      <c r="O4" s="1"/>
      <c r="P4" s="1"/>
      <c r="Q4" s="1"/>
    </row>
    <row r="5" spans="1:18" ht="33" customHeight="1" x14ac:dyDescent="0.25">
      <c r="C5" s="330"/>
      <c r="D5" s="330"/>
      <c r="E5" s="330"/>
      <c r="F5" s="330"/>
      <c r="G5" s="330"/>
      <c r="H5" s="330"/>
      <c r="I5" s="330"/>
      <c r="J5" s="330"/>
      <c r="N5" s="1"/>
      <c r="O5" s="1"/>
      <c r="P5" s="1"/>
      <c r="Q5" s="1"/>
    </row>
    <row r="6" spans="1:18" ht="33.75" customHeight="1" x14ac:dyDescent="0.35">
      <c r="A6" s="2" t="s">
        <v>172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24.75" customHeight="1" x14ac:dyDescent="0.35">
      <c r="A7" s="331" t="s">
        <v>146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</row>
    <row r="8" spans="1:18" ht="45.75" customHeight="1" x14ac:dyDescent="0.2">
      <c r="A8" s="317" t="s">
        <v>0</v>
      </c>
      <c r="B8" s="319" t="s">
        <v>1</v>
      </c>
      <c r="C8" s="321" t="s">
        <v>2</v>
      </c>
      <c r="D8" s="115"/>
      <c r="E8" s="237" t="s">
        <v>3</v>
      </c>
      <c r="F8" s="271"/>
      <c r="G8" s="271"/>
      <c r="H8" s="238"/>
      <c r="I8" s="116"/>
      <c r="J8" s="236" t="s">
        <v>4</v>
      </c>
      <c r="K8" s="236"/>
      <c r="L8" s="236"/>
      <c r="M8" s="236"/>
      <c r="N8" s="117"/>
      <c r="O8" s="321" t="s">
        <v>5</v>
      </c>
      <c r="P8" s="321" t="s">
        <v>6</v>
      </c>
      <c r="Q8" s="319" t="s">
        <v>171</v>
      </c>
      <c r="R8" s="312" t="s">
        <v>7</v>
      </c>
    </row>
    <row r="9" spans="1:18" ht="82.5" customHeight="1" x14ac:dyDescent="0.2">
      <c r="A9" s="318"/>
      <c r="B9" s="320"/>
      <c r="C9" s="322"/>
      <c r="D9" s="118"/>
      <c r="E9" s="119" t="s">
        <v>10</v>
      </c>
      <c r="F9" s="119" t="s">
        <v>11</v>
      </c>
      <c r="G9" s="119" t="s">
        <v>12</v>
      </c>
      <c r="H9" s="119" t="s">
        <v>13</v>
      </c>
      <c r="I9" s="119"/>
      <c r="J9" s="117" t="s">
        <v>14</v>
      </c>
      <c r="K9" s="120" t="s">
        <v>15</v>
      </c>
      <c r="L9" s="120" t="s">
        <v>16</v>
      </c>
      <c r="M9" s="117" t="s">
        <v>17</v>
      </c>
      <c r="N9" s="119"/>
      <c r="O9" s="322"/>
      <c r="P9" s="322"/>
      <c r="Q9" s="320"/>
      <c r="R9" s="313"/>
    </row>
    <row r="10" spans="1:18" ht="39.75" customHeight="1" x14ac:dyDescent="0.2">
      <c r="A10" s="332" t="s">
        <v>18</v>
      </c>
      <c r="B10" s="333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</row>
    <row r="11" spans="1:18" ht="40.5" customHeight="1" x14ac:dyDescent="0.2">
      <c r="A11" s="276">
        <v>1</v>
      </c>
      <c r="B11" s="7" t="s">
        <v>152</v>
      </c>
      <c r="C11" s="183" t="s">
        <v>19</v>
      </c>
      <c r="D11" s="8">
        <v>100</v>
      </c>
      <c r="E11" s="275">
        <v>100</v>
      </c>
      <c r="F11" s="275">
        <v>280</v>
      </c>
      <c r="G11" s="247">
        <v>180</v>
      </c>
      <c r="H11" s="275">
        <v>400</v>
      </c>
      <c r="I11" s="9"/>
      <c r="J11" s="17">
        <f>Q11*0.1</f>
        <v>25.3</v>
      </c>
      <c r="K11" s="17">
        <f>Q11*0.28</f>
        <v>70.84</v>
      </c>
      <c r="L11" s="17">
        <f t="shared" ref="L11:L12" si="0">Q11*0.18</f>
        <v>45.54</v>
      </c>
      <c r="M11" s="17">
        <f t="shared" ref="M11:M12" si="1">Q11*0.4</f>
        <v>101.2</v>
      </c>
      <c r="N11" s="11">
        <v>50</v>
      </c>
      <c r="O11" s="247" t="s">
        <v>20</v>
      </c>
      <c r="P11" s="11" t="s">
        <v>21</v>
      </c>
      <c r="Q11" s="12">
        <f>R11/N11</f>
        <v>253</v>
      </c>
      <c r="R11" s="121">
        <v>12650</v>
      </c>
    </row>
    <row r="12" spans="1:18" ht="44.25" customHeight="1" x14ac:dyDescent="0.2">
      <c r="A12" s="276"/>
      <c r="B12" s="230" t="s">
        <v>173</v>
      </c>
      <c r="C12" s="184"/>
      <c r="D12" s="14">
        <v>100</v>
      </c>
      <c r="E12" s="275"/>
      <c r="F12" s="275"/>
      <c r="G12" s="304"/>
      <c r="H12" s="275"/>
      <c r="I12" s="9"/>
      <c r="J12" s="17">
        <f>Q12*0.1</f>
        <v>30.604166666666671</v>
      </c>
      <c r="K12" s="17">
        <f t="shared" ref="K12" si="2">Q12*0.28</f>
        <v>85.691666666666677</v>
      </c>
      <c r="L12" s="17">
        <f t="shared" si="0"/>
        <v>55.087499999999999</v>
      </c>
      <c r="M12" s="17">
        <f t="shared" si="1"/>
        <v>122.41666666666669</v>
      </c>
      <c r="N12" s="11">
        <v>24</v>
      </c>
      <c r="O12" s="248"/>
      <c r="P12" s="16" t="s">
        <v>22</v>
      </c>
      <c r="Q12" s="12">
        <f>R12/N12</f>
        <v>306.04166666666669</v>
      </c>
      <c r="R12" s="121">
        <v>7345</v>
      </c>
    </row>
    <row r="13" spans="1:18" ht="44.25" customHeight="1" x14ac:dyDescent="0.2">
      <c r="A13" s="276"/>
      <c r="B13" s="230"/>
      <c r="C13" s="184"/>
      <c r="D13" s="14"/>
      <c r="E13" s="275"/>
      <c r="F13" s="275"/>
      <c r="G13" s="304"/>
      <c r="H13" s="275"/>
      <c r="I13" s="10"/>
      <c r="J13" s="17">
        <f>Q13*0.1</f>
        <v>32.752380952380953</v>
      </c>
      <c r="K13" s="17">
        <f>Q13*0.28</f>
        <v>91.706666666666678</v>
      </c>
      <c r="L13" s="17">
        <f>Q13*0.18</f>
        <v>58.95428571428571</v>
      </c>
      <c r="M13" s="17">
        <f>Q13*0.4</f>
        <v>131.00952380952381</v>
      </c>
      <c r="N13" s="11">
        <v>10.5</v>
      </c>
      <c r="O13" s="247" t="s">
        <v>23</v>
      </c>
      <c r="P13" s="16" t="s">
        <v>24</v>
      </c>
      <c r="Q13" s="12">
        <f t="shared" ref="Q13:Q15" si="3">R13/N13</f>
        <v>327.52380952380952</v>
      </c>
      <c r="R13" s="145">
        <v>3439</v>
      </c>
    </row>
    <row r="14" spans="1:18" ht="44.25" customHeight="1" x14ac:dyDescent="0.2">
      <c r="A14" s="276"/>
      <c r="B14" s="230"/>
      <c r="C14" s="184"/>
      <c r="D14" s="14"/>
      <c r="E14" s="275"/>
      <c r="F14" s="275"/>
      <c r="G14" s="304"/>
      <c r="H14" s="275"/>
      <c r="I14" s="15"/>
      <c r="J14" s="17">
        <f t="shared" ref="J14:J17" si="4">Q14*0.1</f>
        <v>35.060606060606062</v>
      </c>
      <c r="K14" s="17">
        <f t="shared" ref="K14:K17" si="5">Q14*0.28</f>
        <v>98.169696969696986</v>
      </c>
      <c r="L14" s="17">
        <f t="shared" ref="L14:L17" si="6">Q14*0.18</f>
        <v>63.109090909090909</v>
      </c>
      <c r="M14" s="17">
        <f t="shared" ref="M14" si="7">Q14*0.4</f>
        <v>140.24242424242425</v>
      </c>
      <c r="N14" s="11">
        <v>3.3</v>
      </c>
      <c r="O14" s="304"/>
      <c r="P14" s="16" t="s">
        <v>25</v>
      </c>
      <c r="Q14" s="12">
        <f t="shared" si="3"/>
        <v>350.60606060606062</v>
      </c>
      <c r="R14" s="145">
        <v>1157</v>
      </c>
    </row>
    <row r="15" spans="1:18" ht="44.25" customHeight="1" x14ac:dyDescent="0.2">
      <c r="A15" s="276"/>
      <c r="B15" s="231"/>
      <c r="C15" s="185"/>
      <c r="D15" s="18"/>
      <c r="E15" s="275"/>
      <c r="F15" s="275"/>
      <c r="G15" s="248"/>
      <c r="H15" s="275"/>
      <c r="I15" s="19"/>
      <c r="J15" s="17">
        <f t="shared" si="4"/>
        <v>37.6</v>
      </c>
      <c r="K15" s="17">
        <f t="shared" si="5"/>
        <v>105.28000000000002</v>
      </c>
      <c r="L15" s="17">
        <f t="shared" si="6"/>
        <v>67.679999999999993</v>
      </c>
      <c r="M15" s="17">
        <f>Q15*0.4</f>
        <v>150.4</v>
      </c>
      <c r="N15" s="11">
        <v>1</v>
      </c>
      <c r="O15" s="248"/>
      <c r="P15" s="16" t="s">
        <v>26</v>
      </c>
      <c r="Q15" s="12">
        <f t="shared" si="3"/>
        <v>376</v>
      </c>
      <c r="R15" s="145">
        <v>376</v>
      </c>
    </row>
    <row r="16" spans="1:18" ht="36" customHeight="1" x14ac:dyDescent="0.2">
      <c r="A16" s="215">
        <v>2</v>
      </c>
      <c r="B16" s="20" t="s">
        <v>27</v>
      </c>
      <c r="C16" s="216" t="s">
        <v>28</v>
      </c>
      <c r="D16" s="21">
        <v>100</v>
      </c>
      <c r="E16" s="323">
        <v>100</v>
      </c>
      <c r="F16" s="323">
        <v>280</v>
      </c>
      <c r="G16" s="260">
        <v>180</v>
      </c>
      <c r="H16" s="323">
        <v>400</v>
      </c>
      <c r="I16" s="22"/>
      <c r="J16" s="30">
        <f>Q16*0.1</f>
        <v>19.224000000000004</v>
      </c>
      <c r="K16" s="30">
        <f t="shared" si="5"/>
        <v>53.827200000000005</v>
      </c>
      <c r="L16" s="30">
        <f t="shared" si="6"/>
        <v>34.603200000000001</v>
      </c>
      <c r="M16" s="30">
        <f t="shared" ref="M16:M17" si="8">Q16*0.4</f>
        <v>76.896000000000015</v>
      </c>
      <c r="N16" s="25">
        <v>50</v>
      </c>
      <c r="O16" s="260" t="s">
        <v>20</v>
      </c>
      <c r="P16" s="25" t="s">
        <v>21</v>
      </c>
      <c r="Q16" s="26">
        <f>R16/N16</f>
        <v>192.24</v>
      </c>
      <c r="R16" s="121">
        <v>9612</v>
      </c>
    </row>
    <row r="17" spans="1:18" ht="36" customHeight="1" x14ac:dyDescent="0.2">
      <c r="A17" s="215"/>
      <c r="B17" s="211" t="s">
        <v>174</v>
      </c>
      <c r="C17" s="217"/>
      <c r="D17" s="27">
        <v>100</v>
      </c>
      <c r="E17" s="323"/>
      <c r="F17" s="323"/>
      <c r="G17" s="261"/>
      <c r="H17" s="323"/>
      <c r="I17" s="22"/>
      <c r="J17" s="30">
        <f t="shared" si="4"/>
        <v>23.254166666666666</v>
      </c>
      <c r="K17" s="30">
        <f t="shared" si="5"/>
        <v>65.111666666666665</v>
      </c>
      <c r="L17" s="30">
        <f t="shared" si="6"/>
        <v>41.857499999999995</v>
      </c>
      <c r="M17" s="30">
        <f t="shared" si="8"/>
        <v>93.016666666666666</v>
      </c>
      <c r="N17" s="25">
        <v>24</v>
      </c>
      <c r="O17" s="262"/>
      <c r="P17" s="29" t="s">
        <v>22</v>
      </c>
      <c r="Q17" s="26">
        <f>R17/N17</f>
        <v>232.54166666666666</v>
      </c>
      <c r="R17" s="145">
        <v>5581</v>
      </c>
    </row>
    <row r="18" spans="1:18" ht="36" customHeight="1" x14ac:dyDescent="0.2">
      <c r="A18" s="215"/>
      <c r="B18" s="211"/>
      <c r="C18" s="217"/>
      <c r="D18" s="27"/>
      <c r="E18" s="323"/>
      <c r="F18" s="323"/>
      <c r="G18" s="261"/>
      <c r="H18" s="323"/>
      <c r="I18" s="23"/>
      <c r="J18" s="30">
        <f>Q18*0.1</f>
        <v>24.890909090909091</v>
      </c>
      <c r="K18" s="30">
        <f>Q18*0.28</f>
        <v>69.694545454545462</v>
      </c>
      <c r="L18" s="30">
        <f>Q18*0.18</f>
        <v>44.803636363636365</v>
      </c>
      <c r="M18" s="30">
        <f>Q18*0.4</f>
        <v>99.563636363636363</v>
      </c>
      <c r="N18" s="25">
        <v>11</v>
      </c>
      <c r="O18" s="260" t="s">
        <v>23</v>
      </c>
      <c r="P18" s="29" t="s">
        <v>29</v>
      </c>
      <c r="Q18" s="26">
        <f t="shared" ref="Q18:Q20" si="9">R18/N18</f>
        <v>248.90909090909091</v>
      </c>
      <c r="R18" s="145">
        <v>2738</v>
      </c>
    </row>
    <row r="19" spans="1:18" ht="36" customHeight="1" x14ac:dyDescent="0.2">
      <c r="A19" s="215"/>
      <c r="B19" s="211"/>
      <c r="C19" s="217"/>
      <c r="D19" s="27"/>
      <c r="E19" s="323"/>
      <c r="F19" s="323"/>
      <c r="G19" s="261"/>
      <c r="H19" s="323"/>
      <c r="I19" s="28"/>
      <c r="J19" s="30">
        <f t="shared" ref="J19:J22" si="10">Q19*0.1</f>
        <v>26.657142857142858</v>
      </c>
      <c r="K19" s="30">
        <f t="shared" ref="K19:K22" si="11">Q19*0.28</f>
        <v>74.64</v>
      </c>
      <c r="L19" s="30">
        <f>Q19*0.18</f>
        <v>47.982857142857135</v>
      </c>
      <c r="M19" s="30">
        <f>Q19*0.4</f>
        <v>106.62857142857143</v>
      </c>
      <c r="N19" s="25">
        <v>3.5</v>
      </c>
      <c r="O19" s="261"/>
      <c r="P19" s="29" t="s">
        <v>30</v>
      </c>
      <c r="Q19" s="26">
        <f t="shared" si="9"/>
        <v>266.57142857142856</v>
      </c>
      <c r="R19" s="145">
        <v>933</v>
      </c>
    </row>
    <row r="20" spans="1:18" ht="36" customHeight="1" x14ac:dyDescent="0.2">
      <c r="A20" s="215"/>
      <c r="B20" s="274"/>
      <c r="C20" s="218"/>
      <c r="D20" s="31"/>
      <c r="E20" s="323"/>
      <c r="F20" s="323"/>
      <c r="G20" s="262"/>
      <c r="H20" s="323"/>
      <c r="I20" s="32"/>
      <c r="J20" s="30">
        <f t="shared" si="10"/>
        <v>28.545454545454547</v>
      </c>
      <c r="K20" s="30">
        <f t="shared" si="11"/>
        <v>79.927272727272737</v>
      </c>
      <c r="L20" s="30">
        <f t="shared" ref="L20:L22" si="12">Q20*0.18</f>
        <v>51.381818181818176</v>
      </c>
      <c r="M20" s="30">
        <f t="shared" ref="M20:M22" si="13">Q20*0.4</f>
        <v>114.18181818181819</v>
      </c>
      <c r="N20" s="25">
        <v>1.1000000000000001</v>
      </c>
      <c r="O20" s="262"/>
      <c r="P20" s="29" t="s">
        <v>31</v>
      </c>
      <c r="Q20" s="26">
        <f t="shared" si="9"/>
        <v>285.45454545454544</v>
      </c>
      <c r="R20" s="145">
        <v>314</v>
      </c>
    </row>
    <row r="21" spans="1:18" ht="44.25" customHeight="1" x14ac:dyDescent="0.2">
      <c r="A21" s="276">
        <v>3</v>
      </c>
      <c r="B21" s="7" t="s">
        <v>32</v>
      </c>
      <c r="C21" s="183" t="s">
        <v>33</v>
      </c>
      <c r="D21" s="8">
        <v>100</v>
      </c>
      <c r="E21" s="275">
        <v>100</v>
      </c>
      <c r="F21" s="275">
        <v>280</v>
      </c>
      <c r="G21" s="247">
        <v>180</v>
      </c>
      <c r="H21" s="275">
        <v>400</v>
      </c>
      <c r="I21" s="9"/>
      <c r="J21" s="17">
        <f>Q21*0.1</f>
        <v>19.32</v>
      </c>
      <c r="K21" s="17">
        <f t="shared" si="11"/>
        <v>54.096000000000004</v>
      </c>
      <c r="L21" s="17">
        <f t="shared" si="12"/>
        <v>34.775999999999996</v>
      </c>
      <c r="M21" s="17">
        <f t="shared" si="13"/>
        <v>77.28</v>
      </c>
      <c r="N21" s="11">
        <v>50</v>
      </c>
      <c r="O21" s="247" t="s">
        <v>20</v>
      </c>
      <c r="P21" s="11" t="s">
        <v>21</v>
      </c>
      <c r="Q21" s="12">
        <f t="shared" ref="Q21:Q25" si="14">R21/N21</f>
        <v>193.2</v>
      </c>
      <c r="R21" s="121">
        <v>9660</v>
      </c>
    </row>
    <row r="22" spans="1:18" ht="53.25" customHeight="1" x14ac:dyDescent="0.2">
      <c r="A22" s="276"/>
      <c r="B22" s="230" t="s">
        <v>175</v>
      </c>
      <c r="C22" s="184"/>
      <c r="D22" s="14">
        <v>100</v>
      </c>
      <c r="E22" s="275"/>
      <c r="F22" s="275"/>
      <c r="G22" s="304"/>
      <c r="H22" s="275"/>
      <c r="I22" s="9"/>
      <c r="J22" s="17">
        <f t="shared" si="10"/>
        <v>23.369230769230768</v>
      </c>
      <c r="K22" s="17">
        <f t="shared" si="11"/>
        <v>65.433846153846162</v>
      </c>
      <c r="L22" s="17">
        <f t="shared" si="12"/>
        <v>42.064615384615379</v>
      </c>
      <c r="M22" s="17">
        <f t="shared" si="13"/>
        <v>93.476923076923072</v>
      </c>
      <c r="N22" s="11">
        <v>26</v>
      </c>
      <c r="O22" s="248"/>
      <c r="P22" s="16" t="s">
        <v>138</v>
      </c>
      <c r="Q22" s="12">
        <f t="shared" si="14"/>
        <v>233.69230769230768</v>
      </c>
      <c r="R22" s="145">
        <v>6076</v>
      </c>
    </row>
    <row r="23" spans="1:18" ht="53.25" customHeight="1" x14ac:dyDescent="0.2">
      <c r="A23" s="276"/>
      <c r="B23" s="230"/>
      <c r="C23" s="184"/>
      <c r="D23" s="14"/>
      <c r="E23" s="275"/>
      <c r="F23" s="275"/>
      <c r="G23" s="304"/>
      <c r="H23" s="275"/>
      <c r="I23" s="10"/>
      <c r="J23" s="17">
        <f>Q23*0.1</f>
        <v>25.009090909090911</v>
      </c>
      <c r="K23" s="17">
        <f>Q23*0.28</f>
        <v>70.025454545454551</v>
      </c>
      <c r="L23" s="17">
        <f>Q23*0.18</f>
        <v>45.016363636363636</v>
      </c>
      <c r="M23" s="17">
        <f>Q23*0.4</f>
        <v>100.03636363636365</v>
      </c>
      <c r="N23" s="11">
        <v>11</v>
      </c>
      <c r="O23" s="247" t="s">
        <v>23</v>
      </c>
      <c r="P23" s="16" t="s">
        <v>29</v>
      </c>
      <c r="Q23" s="12">
        <f t="shared" si="14"/>
        <v>250.09090909090909</v>
      </c>
      <c r="R23" s="145">
        <v>2751</v>
      </c>
    </row>
    <row r="24" spans="1:18" ht="53.25" customHeight="1" x14ac:dyDescent="0.2">
      <c r="A24" s="276"/>
      <c r="B24" s="230"/>
      <c r="C24" s="184"/>
      <c r="D24" s="14"/>
      <c r="E24" s="275"/>
      <c r="F24" s="275"/>
      <c r="G24" s="304"/>
      <c r="H24" s="275"/>
      <c r="I24" s="15"/>
      <c r="J24" s="17">
        <f>Q24*0.1</f>
        <v>26.742857142857147</v>
      </c>
      <c r="K24" s="17">
        <f t="shared" ref="K24:K25" si="15">Q24*0.28</f>
        <v>74.88000000000001</v>
      </c>
      <c r="L24" s="17">
        <f t="shared" ref="L24:L25" si="16">Q24*0.18</f>
        <v>48.137142857142855</v>
      </c>
      <c r="M24" s="17">
        <f t="shared" ref="M24:M25" si="17">Q24*0.4</f>
        <v>106.97142857142859</v>
      </c>
      <c r="N24" s="11">
        <v>3.5</v>
      </c>
      <c r="O24" s="304"/>
      <c r="P24" s="16" t="s">
        <v>30</v>
      </c>
      <c r="Q24" s="12">
        <f t="shared" si="14"/>
        <v>267.42857142857144</v>
      </c>
      <c r="R24" s="145">
        <v>936</v>
      </c>
    </row>
    <row r="25" spans="1:18" ht="53.25" customHeight="1" x14ac:dyDescent="0.2">
      <c r="A25" s="276"/>
      <c r="B25" s="231"/>
      <c r="C25" s="185"/>
      <c r="D25" s="18"/>
      <c r="E25" s="275"/>
      <c r="F25" s="275"/>
      <c r="G25" s="248"/>
      <c r="H25" s="275"/>
      <c r="I25" s="19"/>
      <c r="J25" s="17">
        <f t="shared" ref="J25" si="18">Q25*0.1</f>
        <v>28.636363636363633</v>
      </c>
      <c r="K25" s="17">
        <f t="shared" si="15"/>
        <v>80.181818181818173</v>
      </c>
      <c r="L25" s="17">
        <f t="shared" si="16"/>
        <v>51.545454545454533</v>
      </c>
      <c r="M25" s="17">
        <f t="shared" si="17"/>
        <v>114.54545454545453</v>
      </c>
      <c r="N25" s="11">
        <v>1.1000000000000001</v>
      </c>
      <c r="O25" s="248"/>
      <c r="P25" s="16" t="s">
        <v>31</v>
      </c>
      <c r="Q25" s="12">
        <f t="shared" si="14"/>
        <v>286.36363636363632</v>
      </c>
      <c r="R25" s="145">
        <v>315</v>
      </c>
    </row>
    <row r="26" spans="1:18" ht="42" customHeight="1" x14ac:dyDescent="0.2">
      <c r="A26" s="215">
        <v>4</v>
      </c>
      <c r="B26" s="20" t="s">
        <v>34</v>
      </c>
      <c r="C26" s="216" t="s">
        <v>35</v>
      </c>
      <c r="D26" s="21">
        <v>200</v>
      </c>
      <c r="E26" s="323">
        <v>200</v>
      </c>
      <c r="F26" s="323" t="s">
        <v>36</v>
      </c>
      <c r="G26" s="260">
        <v>200</v>
      </c>
      <c r="H26" s="323" t="s">
        <v>37</v>
      </c>
      <c r="I26" s="22"/>
      <c r="J26" s="30">
        <f t="shared" ref="J26:J28" si="19">Q26*0.2</f>
        <v>34.360869565217392</v>
      </c>
      <c r="K26" s="30">
        <f t="shared" ref="K26:K28" si="20">Q26*0.2</f>
        <v>34.360869565217392</v>
      </c>
      <c r="L26" s="30">
        <f>Q26*0.2</f>
        <v>34.360869565217392</v>
      </c>
      <c r="M26" s="24" t="s">
        <v>37</v>
      </c>
      <c r="N26" s="25">
        <v>46</v>
      </c>
      <c r="O26" s="260" t="s">
        <v>20</v>
      </c>
      <c r="P26" s="25" t="s">
        <v>38</v>
      </c>
      <c r="Q26" s="26">
        <f>R26/N26</f>
        <v>171.80434782608697</v>
      </c>
      <c r="R26" s="122">
        <v>7903</v>
      </c>
    </row>
    <row r="27" spans="1:18" ht="28.5" customHeight="1" x14ac:dyDescent="0.2">
      <c r="A27" s="215"/>
      <c r="B27" s="211" t="s">
        <v>39</v>
      </c>
      <c r="C27" s="217"/>
      <c r="D27" s="27">
        <v>200</v>
      </c>
      <c r="E27" s="323"/>
      <c r="F27" s="323"/>
      <c r="G27" s="261"/>
      <c r="H27" s="323"/>
      <c r="I27" s="22"/>
      <c r="J27" s="30">
        <f t="shared" si="19"/>
        <v>41.081818181818186</v>
      </c>
      <c r="K27" s="30">
        <f t="shared" si="20"/>
        <v>41.081818181818186</v>
      </c>
      <c r="L27" s="30">
        <f>Q27*0.2</f>
        <v>41.081818181818186</v>
      </c>
      <c r="M27" s="24" t="s">
        <v>37</v>
      </c>
      <c r="N27" s="25">
        <v>22</v>
      </c>
      <c r="O27" s="262"/>
      <c r="P27" s="29" t="s">
        <v>139</v>
      </c>
      <c r="Q27" s="26">
        <f>R27/N27</f>
        <v>205.40909090909091</v>
      </c>
      <c r="R27" s="145">
        <v>4519</v>
      </c>
    </row>
    <row r="28" spans="1:18" ht="28.5" customHeight="1" x14ac:dyDescent="0.2">
      <c r="A28" s="215"/>
      <c r="B28" s="211"/>
      <c r="C28" s="217"/>
      <c r="D28" s="27"/>
      <c r="E28" s="323"/>
      <c r="F28" s="323"/>
      <c r="G28" s="261"/>
      <c r="H28" s="323"/>
      <c r="I28" s="23"/>
      <c r="J28" s="30">
        <f t="shared" si="19"/>
        <v>43.660000000000004</v>
      </c>
      <c r="K28" s="30">
        <f t="shared" si="20"/>
        <v>43.660000000000004</v>
      </c>
      <c r="L28" s="30">
        <f>Q28*0.2</f>
        <v>43.660000000000004</v>
      </c>
      <c r="M28" s="24" t="s">
        <v>37</v>
      </c>
      <c r="N28" s="25">
        <v>10</v>
      </c>
      <c r="O28" s="260" t="s">
        <v>23</v>
      </c>
      <c r="P28" s="29" t="s">
        <v>140</v>
      </c>
      <c r="Q28" s="26">
        <f t="shared" ref="Q28:Q30" si="21">R28/N28</f>
        <v>218.3</v>
      </c>
      <c r="R28" s="145">
        <v>2183</v>
      </c>
    </row>
    <row r="29" spans="1:18" ht="28.5" customHeight="1" x14ac:dyDescent="0.2">
      <c r="A29" s="215"/>
      <c r="B29" s="211"/>
      <c r="C29" s="217"/>
      <c r="D29" s="27"/>
      <c r="E29" s="323"/>
      <c r="F29" s="323"/>
      <c r="G29" s="261"/>
      <c r="H29" s="323"/>
      <c r="I29" s="28"/>
      <c r="J29" s="30">
        <f t="shared" ref="J29:J30" si="22">Q29*0.2</f>
        <v>46.25</v>
      </c>
      <c r="K29" s="30">
        <f t="shared" ref="K29:K30" si="23">Q29*0.2</f>
        <v>46.25</v>
      </c>
      <c r="L29" s="30">
        <f>Q29*0.2</f>
        <v>46.25</v>
      </c>
      <c r="M29" s="24" t="s">
        <v>37</v>
      </c>
      <c r="N29" s="25">
        <v>3.2</v>
      </c>
      <c r="O29" s="261"/>
      <c r="P29" s="29" t="s">
        <v>141</v>
      </c>
      <c r="Q29" s="26">
        <f t="shared" si="21"/>
        <v>231.25</v>
      </c>
      <c r="R29" s="145">
        <v>740</v>
      </c>
    </row>
    <row r="30" spans="1:18" ht="28.5" customHeight="1" x14ac:dyDescent="0.2">
      <c r="A30" s="215"/>
      <c r="B30" s="274"/>
      <c r="C30" s="218"/>
      <c r="D30" s="31"/>
      <c r="E30" s="323"/>
      <c r="F30" s="323"/>
      <c r="G30" s="262"/>
      <c r="H30" s="323"/>
      <c r="I30" s="32"/>
      <c r="J30" s="30">
        <f t="shared" si="22"/>
        <v>49</v>
      </c>
      <c r="K30" s="30">
        <f t="shared" si="23"/>
        <v>49</v>
      </c>
      <c r="L30" s="30">
        <f>Q30*0.2</f>
        <v>49</v>
      </c>
      <c r="M30" s="24" t="s">
        <v>37</v>
      </c>
      <c r="N30" s="25">
        <v>1</v>
      </c>
      <c r="O30" s="262"/>
      <c r="P30" s="29" t="s">
        <v>26</v>
      </c>
      <c r="Q30" s="26">
        <f t="shared" si="21"/>
        <v>245</v>
      </c>
      <c r="R30" s="145">
        <v>245</v>
      </c>
    </row>
    <row r="31" spans="1:18" ht="26.25" customHeight="1" x14ac:dyDescent="0.2">
      <c r="A31" s="178">
        <v>5</v>
      </c>
      <c r="B31" s="7" t="s">
        <v>40</v>
      </c>
      <c r="C31" s="183" t="s">
        <v>41</v>
      </c>
      <c r="D31" s="33"/>
      <c r="E31" s="247" t="s">
        <v>37</v>
      </c>
      <c r="F31" s="247">
        <v>100</v>
      </c>
      <c r="G31" s="247">
        <v>50</v>
      </c>
      <c r="H31" s="247" t="s">
        <v>37</v>
      </c>
      <c r="I31" s="147"/>
      <c r="J31" s="247" t="s">
        <v>37</v>
      </c>
      <c r="K31" s="247">
        <f>Q31*0.1</f>
        <v>5.4</v>
      </c>
      <c r="L31" s="247">
        <f>Q31*0.05</f>
        <v>2.7</v>
      </c>
      <c r="M31" s="247" t="s">
        <v>37</v>
      </c>
      <c r="N31" s="11">
        <v>25</v>
      </c>
      <c r="O31" s="247" t="s">
        <v>42</v>
      </c>
      <c r="P31" s="306" t="s">
        <v>43</v>
      </c>
      <c r="Q31" s="232">
        <f>R31/N31</f>
        <v>54</v>
      </c>
      <c r="R31" s="308">
        <v>1350</v>
      </c>
    </row>
    <row r="32" spans="1:18" ht="69" customHeight="1" x14ac:dyDescent="0.2">
      <c r="A32" s="179"/>
      <c r="B32" s="146" t="s">
        <v>147</v>
      </c>
      <c r="C32" s="240"/>
      <c r="D32" s="35"/>
      <c r="E32" s="248"/>
      <c r="F32" s="248"/>
      <c r="G32" s="248"/>
      <c r="H32" s="248"/>
      <c r="I32" s="147"/>
      <c r="J32" s="248"/>
      <c r="K32" s="248"/>
      <c r="L32" s="248"/>
      <c r="M32" s="248"/>
      <c r="N32" s="11"/>
      <c r="O32" s="248"/>
      <c r="P32" s="307"/>
      <c r="Q32" s="233"/>
      <c r="R32" s="309"/>
    </row>
    <row r="33" spans="1:18" ht="29.25" customHeight="1" x14ac:dyDescent="0.2">
      <c r="A33" s="215">
        <v>6</v>
      </c>
      <c r="B33" s="20" t="s">
        <v>44</v>
      </c>
      <c r="C33" s="216" t="s">
        <v>45</v>
      </c>
      <c r="D33" s="21"/>
      <c r="E33" s="323" t="s">
        <v>37</v>
      </c>
      <c r="F33" s="22">
        <v>300</v>
      </c>
      <c r="G33" s="22">
        <v>200</v>
      </c>
      <c r="H33" s="323" t="s">
        <v>37</v>
      </c>
      <c r="I33" s="22"/>
      <c r="J33" s="324" t="s">
        <v>37</v>
      </c>
      <c r="K33" s="24">
        <f>Q33*0.3</f>
        <v>25.093749999999996</v>
      </c>
      <c r="L33" s="24">
        <f>Q33*0.2</f>
        <v>16.729166666666668</v>
      </c>
      <c r="M33" s="260" t="s">
        <v>37</v>
      </c>
      <c r="N33" s="25">
        <v>48</v>
      </c>
      <c r="O33" s="260" t="s">
        <v>20</v>
      </c>
      <c r="P33" s="22" t="s">
        <v>46</v>
      </c>
      <c r="Q33" s="26">
        <f t="shared" ref="Q33:Q42" si="24">R33/N33</f>
        <v>83.645833333333329</v>
      </c>
      <c r="R33" s="121">
        <v>4015</v>
      </c>
    </row>
    <row r="34" spans="1:18" ht="45.75" customHeight="1" x14ac:dyDescent="0.2">
      <c r="A34" s="215"/>
      <c r="B34" s="211" t="s">
        <v>47</v>
      </c>
      <c r="C34" s="217"/>
      <c r="D34" s="27"/>
      <c r="E34" s="323"/>
      <c r="F34" s="323" t="s">
        <v>48</v>
      </c>
      <c r="G34" s="260" t="s">
        <v>49</v>
      </c>
      <c r="H34" s="323"/>
      <c r="I34" s="22"/>
      <c r="J34" s="325"/>
      <c r="K34" s="24">
        <f>Q34*0.103</f>
        <v>20.563553846153845</v>
      </c>
      <c r="L34" s="24">
        <f>Q34*0.069</f>
        <v>13.775584615384616</v>
      </c>
      <c r="M34" s="261"/>
      <c r="N34" s="25">
        <v>65</v>
      </c>
      <c r="O34" s="262"/>
      <c r="P34" s="22" t="s">
        <v>50</v>
      </c>
      <c r="Q34" s="26">
        <f t="shared" si="24"/>
        <v>199.64615384615385</v>
      </c>
      <c r="R34" s="121">
        <v>12977</v>
      </c>
    </row>
    <row r="35" spans="1:18" ht="47.25" customHeight="1" x14ac:dyDescent="0.2">
      <c r="A35" s="215"/>
      <c r="B35" s="211"/>
      <c r="C35" s="217"/>
      <c r="D35" s="27"/>
      <c r="E35" s="323"/>
      <c r="F35" s="323"/>
      <c r="G35" s="261"/>
      <c r="H35" s="323"/>
      <c r="I35" s="22"/>
      <c r="J35" s="325"/>
      <c r="K35" s="24">
        <f t="shared" ref="K35:K36" si="25">Q35*0.103</f>
        <v>22.003374999999998</v>
      </c>
      <c r="L35" s="24">
        <f t="shared" ref="L35:L36" si="26">Q35*0.069</f>
        <v>14.740125000000001</v>
      </c>
      <c r="M35" s="261"/>
      <c r="N35" s="25">
        <v>16</v>
      </c>
      <c r="O35" s="260" t="s">
        <v>23</v>
      </c>
      <c r="P35" s="22" t="s">
        <v>51</v>
      </c>
      <c r="Q35" s="26">
        <f t="shared" si="24"/>
        <v>213.625</v>
      </c>
      <c r="R35" s="145">
        <v>3418</v>
      </c>
    </row>
    <row r="36" spans="1:18" ht="47.25" customHeight="1" x14ac:dyDescent="0.2">
      <c r="A36" s="215"/>
      <c r="B36" s="274"/>
      <c r="C36" s="218"/>
      <c r="D36" s="31"/>
      <c r="E36" s="323"/>
      <c r="F36" s="323"/>
      <c r="G36" s="262"/>
      <c r="H36" s="323"/>
      <c r="I36" s="22"/>
      <c r="J36" s="326"/>
      <c r="K36" s="24">
        <f t="shared" si="25"/>
        <v>23.5458</v>
      </c>
      <c r="L36" s="24">
        <f t="shared" si="26"/>
        <v>15.773400000000001</v>
      </c>
      <c r="M36" s="262"/>
      <c r="N36" s="25">
        <v>5</v>
      </c>
      <c r="O36" s="262"/>
      <c r="P36" s="22" t="s">
        <v>52</v>
      </c>
      <c r="Q36" s="26">
        <f t="shared" si="24"/>
        <v>228.6</v>
      </c>
      <c r="R36" s="145">
        <v>1143</v>
      </c>
    </row>
    <row r="37" spans="1:18" ht="42" customHeight="1" x14ac:dyDescent="0.2">
      <c r="A37" s="276">
        <v>7</v>
      </c>
      <c r="B37" s="7" t="s">
        <v>53</v>
      </c>
      <c r="C37" s="197" t="s">
        <v>54</v>
      </c>
      <c r="D37" s="36"/>
      <c r="E37" s="241" t="s">
        <v>55</v>
      </c>
      <c r="F37" s="242"/>
      <c r="G37" s="242"/>
      <c r="H37" s="243"/>
      <c r="I37" s="37"/>
      <c r="J37" s="314" t="str">
        <f>CONCATENATE(ROUND(Q37*0.1,2),"-",ROUND(Q37*0.23,2))</f>
        <v>13,92-32,01</v>
      </c>
      <c r="K37" s="315"/>
      <c r="L37" s="315"/>
      <c r="M37" s="316"/>
      <c r="N37" s="11">
        <v>43</v>
      </c>
      <c r="O37" s="247" t="s">
        <v>20</v>
      </c>
      <c r="P37" s="11" t="s">
        <v>56</v>
      </c>
      <c r="Q37" s="12">
        <f t="shared" si="24"/>
        <v>139.16279069767441</v>
      </c>
      <c r="R37" s="121">
        <v>5984</v>
      </c>
    </row>
    <row r="38" spans="1:18" ht="42" customHeight="1" x14ac:dyDescent="0.2">
      <c r="A38" s="276"/>
      <c r="B38" s="230" t="s">
        <v>176</v>
      </c>
      <c r="C38" s="184"/>
      <c r="D38" s="38"/>
      <c r="E38" s="301"/>
      <c r="F38" s="302"/>
      <c r="G38" s="302"/>
      <c r="H38" s="303"/>
      <c r="I38" s="39"/>
      <c r="J38" s="314" t="str">
        <f>CONCATENATE(ROUND(Q38*0.1,2),"-",ROUND(Q38*0.23,2))</f>
        <v>14,89-34,25</v>
      </c>
      <c r="K38" s="315"/>
      <c r="L38" s="315"/>
      <c r="M38" s="316"/>
      <c r="N38" s="11">
        <v>21</v>
      </c>
      <c r="O38" s="304"/>
      <c r="P38" s="11" t="s">
        <v>57</v>
      </c>
      <c r="Q38" s="12">
        <f t="shared" si="24"/>
        <v>148.9047619047619</v>
      </c>
      <c r="R38" s="145">
        <v>3127</v>
      </c>
    </row>
    <row r="39" spans="1:18" ht="42" customHeight="1" x14ac:dyDescent="0.2">
      <c r="A39" s="276"/>
      <c r="B39" s="231"/>
      <c r="C39" s="185"/>
      <c r="D39" s="40"/>
      <c r="E39" s="244"/>
      <c r="F39" s="245"/>
      <c r="G39" s="245"/>
      <c r="H39" s="246"/>
      <c r="I39" s="41"/>
      <c r="J39" s="314" t="str">
        <f>CONCATENATE(ROUND(Q39*0.1,2),"-",ROUND(Q39*0.23,2))</f>
        <v>15,94-36,65</v>
      </c>
      <c r="K39" s="315"/>
      <c r="L39" s="315"/>
      <c r="M39" s="316"/>
      <c r="N39" s="11">
        <v>9.5</v>
      </c>
      <c r="O39" s="9" t="s">
        <v>23</v>
      </c>
      <c r="P39" s="11" t="s">
        <v>58</v>
      </c>
      <c r="Q39" s="12">
        <f t="shared" si="24"/>
        <v>159.36842105263159</v>
      </c>
      <c r="R39" s="145">
        <v>1514</v>
      </c>
    </row>
    <row r="40" spans="1:18" ht="45" customHeight="1" x14ac:dyDescent="0.2">
      <c r="A40" s="215">
        <v>8</v>
      </c>
      <c r="B40" s="20" t="s">
        <v>59</v>
      </c>
      <c r="C40" s="223" t="s">
        <v>54</v>
      </c>
      <c r="D40" s="42"/>
      <c r="E40" s="292" t="s">
        <v>60</v>
      </c>
      <c r="F40" s="293"/>
      <c r="G40" s="293"/>
      <c r="H40" s="294"/>
      <c r="I40" s="43"/>
      <c r="J40" s="252" t="str">
        <f>CONCATENATE(ROUND(Q40*0.15,2),"-",ROUND(Q40*0.35,2))</f>
        <v>22,08-51,52</v>
      </c>
      <c r="K40" s="253"/>
      <c r="L40" s="253"/>
      <c r="M40" s="254"/>
      <c r="N40" s="25">
        <v>43</v>
      </c>
      <c r="O40" s="260" t="s">
        <v>20</v>
      </c>
      <c r="P40" s="25" t="s">
        <v>56</v>
      </c>
      <c r="Q40" s="26">
        <f t="shared" si="24"/>
        <v>147.2093023255814</v>
      </c>
      <c r="R40" s="121">
        <v>6330</v>
      </c>
    </row>
    <row r="41" spans="1:18" ht="60" customHeight="1" x14ac:dyDescent="0.2">
      <c r="A41" s="215"/>
      <c r="B41" s="211" t="s">
        <v>177</v>
      </c>
      <c r="C41" s="217"/>
      <c r="D41" s="44"/>
      <c r="E41" s="295"/>
      <c r="F41" s="296"/>
      <c r="G41" s="296"/>
      <c r="H41" s="297"/>
      <c r="I41" s="45"/>
      <c r="J41" s="252" t="str">
        <f>CONCATENATE(ROUND(Q41*0.15,2),"-",ROUND(Q41*0.35,2))</f>
        <v>23,63-55,13</v>
      </c>
      <c r="K41" s="253"/>
      <c r="L41" s="253"/>
      <c r="M41" s="254"/>
      <c r="N41" s="25">
        <v>21</v>
      </c>
      <c r="O41" s="262"/>
      <c r="P41" s="25" t="s">
        <v>57</v>
      </c>
      <c r="Q41" s="26">
        <f t="shared" si="24"/>
        <v>157.52380952380952</v>
      </c>
      <c r="R41" s="145">
        <v>3308</v>
      </c>
    </row>
    <row r="42" spans="1:18" ht="60" customHeight="1" x14ac:dyDescent="0.2">
      <c r="A42" s="215"/>
      <c r="B42" s="274"/>
      <c r="C42" s="218"/>
      <c r="D42" s="46"/>
      <c r="E42" s="298"/>
      <c r="F42" s="299"/>
      <c r="G42" s="299"/>
      <c r="H42" s="300"/>
      <c r="I42" s="47"/>
      <c r="J42" s="252" t="str">
        <f>CONCATENATE(ROUND(Q42*0.15,2),"-",ROUND(Q42*0.35,2))</f>
        <v>25,28-58,98</v>
      </c>
      <c r="K42" s="253"/>
      <c r="L42" s="253"/>
      <c r="M42" s="254"/>
      <c r="N42" s="25">
        <v>9.5</v>
      </c>
      <c r="O42" s="22" t="s">
        <v>23</v>
      </c>
      <c r="P42" s="25" t="s">
        <v>58</v>
      </c>
      <c r="Q42" s="26">
        <f t="shared" si="24"/>
        <v>168.52631578947367</v>
      </c>
      <c r="R42" s="145">
        <v>1601</v>
      </c>
    </row>
    <row r="43" spans="1:18" ht="45.75" customHeight="1" x14ac:dyDescent="0.2">
      <c r="A43" s="317" t="s">
        <v>0</v>
      </c>
      <c r="B43" s="319" t="s">
        <v>1</v>
      </c>
      <c r="C43" s="321" t="s">
        <v>2</v>
      </c>
      <c r="D43" s="115"/>
      <c r="E43" s="237" t="s">
        <v>3</v>
      </c>
      <c r="F43" s="271"/>
      <c r="G43" s="271"/>
      <c r="H43" s="238"/>
      <c r="I43" s="116"/>
      <c r="J43" s="236" t="s">
        <v>4</v>
      </c>
      <c r="K43" s="236"/>
      <c r="L43" s="236"/>
      <c r="M43" s="236"/>
      <c r="N43" s="117"/>
      <c r="O43" s="321" t="s">
        <v>5</v>
      </c>
      <c r="P43" s="321" t="s">
        <v>6</v>
      </c>
      <c r="Q43" s="319" t="s">
        <v>171</v>
      </c>
      <c r="R43" s="312" t="s">
        <v>7</v>
      </c>
    </row>
    <row r="44" spans="1:18" ht="82.5" customHeight="1" x14ac:dyDescent="0.2">
      <c r="A44" s="318"/>
      <c r="B44" s="320"/>
      <c r="C44" s="322"/>
      <c r="D44" s="118"/>
      <c r="E44" s="119" t="s">
        <v>10</v>
      </c>
      <c r="F44" s="119" t="s">
        <v>11</v>
      </c>
      <c r="G44" s="119" t="s">
        <v>12</v>
      </c>
      <c r="H44" s="119" t="s">
        <v>13</v>
      </c>
      <c r="I44" s="119"/>
      <c r="J44" s="117" t="s">
        <v>14</v>
      </c>
      <c r="K44" s="120" t="s">
        <v>15</v>
      </c>
      <c r="L44" s="120" t="s">
        <v>16</v>
      </c>
      <c r="M44" s="117" t="s">
        <v>17</v>
      </c>
      <c r="N44" s="119"/>
      <c r="O44" s="322"/>
      <c r="P44" s="322"/>
      <c r="Q44" s="320"/>
      <c r="R44" s="313"/>
    </row>
    <row r="45" spans="1:18" ht="29.25" customHeight="1" x14ac:dyDescent="0.2">
      <c r="A45" s="178">
        <v>9</v>
      </c>
      <c r="B45" s="7" t="s">
        <v>61</v>
      </c>
      <c r="C45" s="197" t="s">
        <v>54</v>
      </c>
      <c r="D45" s="38"/>
      <c r="E45" s="241" t="s">
        <v>60</v>
      </c>
      <c r="F45" s="242"/>
      <c r="G45" s="242"/>
      <c r="H45" s="243"/>
      <c r="I45" s="39"/>
      <c r="J45" s="314" t="str">
        <f>CONCATENATE(ROUND(Q45*0.15,2),"-",ROUND(Q45*0.35,2))</f>
        <v>21,05-49,11</v>
      </c>
      <c r="K45" s="315"/>
      <c r="L45" s="315"/>
      <c r="M45" s="316"/>
      <c r="N45" s="11">
        <v>43</v>
      </c>
      <c r="O45" s="247" t="s">
        <v>20</v>
      </c>
      <c r="P45" s="11" t="s">
        <v>62</v>
      </c>
      <c r="Q45" s="12">
        <f t="shared" ref="Q45:Q50" si="27">R45/N45</f>
        <v>140.30232558139534</v>
      </c>
      <c r="R45" s="121">
        <v>6033</v>
      </c>
    </row>
    <row r="46" spans="1:18" ht="33" customHeight="1" x14ac:dyDescent="0.2">
      <c r="A46" s="179"/>
      <c r="B46" s="230" t="s">
        <v>63</v>
      </c>
      <c r="C46" s="184"/>
      <c r="D46" s="36"/>
      <c r="E46" s="301"/>
      <c r="F46" s="302"/>
      <c r="G46" s="302"/>
      <c r="H46" s="303"/>
      <c r="I46" s="37"/>
      <c r="J46" s="314" t="str">
        <f>CONCATENATE(ROUND(Q46*0.15,2),"-",ROUND(Q46*0.35,2))</f>
        <v>22,53-52,57</v>
      </c>
      <c r="K46" s="315"/>
      <c r="L46" s="315"/>
      <c r="M46" s="316"/>
      <c r="N46" s="11">
        <v>21</v>
      </c>
      <c r="O46" s="248"/>
      <c r="P46" s="11" t="s">
        <v>64</v>
      </c>
      <c r="Q46" s="12">
        <f t="shared" si="27"/>
        <v>150.1904761904762</v>
      </c>
      <c r="R46" s="145">
        <v>3154</v>
      </c>
    </row>
    <row r="47" spans="1:18" ht="33" customHeight="1" x14ac:dyDescent="0.2">
      <c r="A47" s="180"/>
      <c r="B47" s="231"/>
      <c r="C47" s="185"/>
      <c r="D47" s="40"/>
      <c r="E47" s="244"/>
      <c r="F47" s="245"/>
      <c r="G47" s="245"/>
      <c r="H47" s="246"/>
      <c r="I47" s="41"/>
      <c r="J47" s="314" t="str">
        <f>CONCATENATE(ROUND(Q47*0.15,2),"-",ROUND(Q47*0.35,2))</f>
        <v>24,09-56,22</v>
      </c>
      <c r="K47" s="315"/>
      <c r="L47" s="315"/>
      <c r="M47" s="316"/>
      <c r="N47" s="11">
        <v>9.5</v>
      </c>
      <c r="O47" s="9" t="s">
        <v>23</v>
      </c>
      <c r="P47" s="11" t="s">
        <v>65</v>
      </c>
      <c r="Q47" s="12">
        <f t="shared" si="27"/>
        <v>160.63157894736841</v>
      </c>
      <c r="R47" s="145">
        <v>1526</v>
      </c>
    </row>
    <row r="48" spans="1:18" ht="24.75" customHeight="1" x14ac:dyDescent="0.2">
      <c r="A48" s="215">
        <v>10</v>
      </c>
      <c r="B48" s="20" t="s">
        <v>66</v>
      </c>
      <c r="C48" s="223" t="s">
        <v>54</v>
      </c>
      <c r="D48" s="42"/>
      <c r="E48" s="292" t="s">
        <v>67</v>
      </c>
      <c r="F48" s="293"/>
      <c r="G48" s="293"/>
      <c r="H48" s="294"/>
      <c r="I48" s="43"/>
      <c r="J48" s="252" t="str">
        <f>CONCATENATE(ROUND(Q48*2.5,2),"-",ROUND(Q48*4.5,2))</f>
        <v>350,76-631,36</v>
      </c>
      <c r="K48" s="253"/>
      <c r="L48" s="253"/>
      <c r="M48" s="254"/>
      <c r="N48" s="25">
        <v>43</v>
      </c>
      <c r="O48" s="260" t="s">
        <v>20</v>
      </c>
      <c r="P48" s="25" t="s">
        <v>62</v>
      </c>
      <c r="Q48" s="26">
        <f t="shared" si="27"/>
        <v>140.30232558139534</v>
      </c>
      <c r="R48" s="121">
        <v>6033</v>
      </c>
    </row>
    <row r="49" spans="1:18" ht="34.5" customHeight="1" x14ac:dyDescent="0.2">
      <c r="A49" s="215"/>
      <c r="B49" s="211" t="s">
        <v>68</v>
      </c>
      <c r="C49" s="217"/>
      <c r="D49" s="44"/>
      <c r="E49" s="295"/>
      <c r="F49" s="296"/>
      <c r="G49" s="296"/>
      <c r="H49" s="297"/>
      <c r="I49" s="45"/>
      <c r="J49" s="252" t="str">
        <f t="shared" ref="J49:J50" si="28">CONCATENATE(ROUND(Q49*2.5,2),"-",ROUND(Q49*4.5,2))</f>
        <v>375,48-675,86</v>
      </c>
      <c r="K49" s="253"/>
      <c r="L49" s="253"/>
      <c r="M49" s="254"/>
      <c r="N49" s="25">
        <v>21</v>
      </c>
      <c r="O49" s="262"/>
      <c r="P49" s="25" t="s">
        <v>64</v>
      </c>
      <c r="Q49" s="26">
        <f t="shared" si="27"/>
        <v>150.1904761904762</v>
      </c>
      <c r="R49" s="145">
        <v>3154</v>
      </c>
    </row>
    <row r="50" spans="1:18" ht="34.5" customHeight="1" x14ac:dyDescent="0.2">
      <c r="A50" s="215"/>
      <c r="B50" s="274"/>
      <c r="C50" s="218"/>
      <c r="D50" s="46"/>
      <c r="E50" s="298"/>
      <c r="F50" s="299"/>
      <c r="G50" s="299"/>
      <c r="H50" s="300"/>
      <c r="I50" s="47"/>
      <c r="J50" s="252" t="str">
        <f t="shared" si="28"/>
        <v>401,58-722,84</v>
      </c>
      <c r="K50" s="253"/>
      <c r="L50" s="253"/>
      <c r="M50" s="254"/>
      <c r="N50" s="25">
        <v>9.5</v>
      </c>
      <c r="O50" s="22" t="s">
        <v>23</v>
      </c>
      <c r="P50" s="25" t="s">
        <v>58</v>
      </c>
      <c r="Q50" s="26">
        <f t="shared" si="27"/>
        <v>160.63157894736841</v>
      </c>
      <c r="R50" s="145">
        <v>1526</v>
      </c>
    </row>
    <row r="51" spans="1:18" ht="18.75" customHeight="1" x14ac:dyDescent="0.2">
      <c r="A51" s="178">
        <v>11</v>
      </c>
      <c r="B51" s="7" t="s">
        <v>69</v>
      </c>
      <c r="C51" s="183" t="s">
        <v>149</v>
      </c>
      <c r="D51" s="48"/>
      <c r="E51" s="241" t="s">
        <v>70</v>
      </c>
      <c r="F51" s="242"/>
      <c r="G51" s="242"/>
      <c r="H51" s="243"/>
      <c r="I51" s="49"/>
      <c r="J51" s="241">
        <f>ROUNDUP(Q51*1.7,2)</f>
        <v>722.67</v>
      </c>
      <c r="K51" s="242"/>
      <c r="L51" s="242"/>
      <c r="M51" s="243"/>
      <c r="N51" s="11">
        <v>40</v>
      </c>
      <c r="O51" s="247" t="s">
        <v>20</v>
      </c>
      <c r="P51" s="306" t="s">
        <v>71</v>
      </c>
      <c r="Q51" s="232">
        <f>R51/N51</f>
        <v>425.1</v>
      </c>
      <c r="R51" s="308">
        <v>17004</v>
      </c>
    </row>
    <row r="52" spans="1:18" ht="73.5" customHeight="1" x14ac:dyDescent="0.2">
      <c r="A52" s="180"/>
      <c r="B52" s="34" t="s">
        <v>72</v>
      </c>
      <c r="C52" s="185"/>
      <c r="D52" s="48"/>
      <c r="E52" s="244"/>
      <c r="F52" s="245"/>
      <c r="G52" s="245"/>
      <c r="H52" s="246"/>
      <c r="I52" s="49"/>
      <c r="J52" s="244"/>
      <c r="K52" s="245"/>
      <c r="L52" s="245"/>
      <c r="M52" s="246"/>
      <c r="N52" s="11"/>
      <c r="O52" s="248"/>
      <c r="P52" s="307"/>
      <c r="Q52" s="233"/>
      <c r="R52" s="309"/>
    </row>
    <row r="53" spans="1:18" ht="28.5" customHeight="1" x14ac:dyDescent="0.2">
      <c r="A53" s="249">
        <v>12</v>
      </c>
      <c r="B53" s="20" t="s">
        <v>73</v>
      </c>
      <c r="C53" s="310"/>
      <c r="D53" s="51"/>
      <c r="E53" s="292" t="s">
        <v>74</v>
      </c>
      <c r="F53" s="293"/>
      <c r="G53" s="293"/>
      <c r="H53" s="294"/>
      <c r="I53" s="52"/>
      <c r="J53" s="292"/>
      <c r="K53" s="293"/>
      <c r="L53" s="293"/>
      <c r="M53" s="294"/>
      <c r="N53" s="25">
        <v>6.6</v>
      </c>
      <c r="O53" s="260" t="s">
        <v>162</v>
      </c>
      <c r="P53" s="25" t="s">
        <v>75</v>
      </c>
      <c r="Q53" s="26">
        <f>R53/N53</f>
        <v>72.575757575757578</v>
      </c>
      <c r="R53" s="168">
        <v>479</v>
      </c>
    </row>
    <row r="54" spans="1:18" ht="87" customHeight="1" x14ac:dyDescent="0.2">
      <c r="A54" s="251"/>
      <c r="B54" s="170" t="s">
        <v>178</v>
      </c>
      <c r="C54" s="311"/>
      <c r="D54" s="54"/>
      <c r="E54" s="298"/>
      <c r="F54" s="299"/>
      <c r="G54" s="299"/>
      <c r="H54" s="300"/>
      <c r="I54" s="55"/>
      <c r="J54" s="298"/>
      <c r="K54" s="299"/>
      <c r="L54" s="299"/>
      <c r="M54" s="300"/>
      <c r="N54" s="169">
        <v>25</v>
      </c>
      <c r="O54" s="262"/>
      <c r="P54" s="25" t="s">
        <v>161</v>
      </c>
      <c r="Q54" s="26">
        <f>R54/N54</f>
        <v>72.48</v>
      </c>
      <c r="R54" s="168">
        <v>1812</v>
      </c>
    </row>
    <row r="55" spans="1:18" ht="36" customHeight="1" x14ac:dyDescent="0.2">
      <c r="A55" s="235" t="s">
        <v>76</v>
      </c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</row>
    <row r="56" spans="1:18" ht="105" customHeight="1" x14ac:dyDescent="0.2">
      <c r="A56" s="123"/>
      <c r="B56" s="124" t="s">
        <v>1</v>
      </c>
      <c r="C56" s="117" t="s">
        <v>2</v>
      </c>
      <c r="D56" s="117"/>
      <c r="E56" s="237" t="s">
        <v>3</v>
      </c>
      <c r="F56" s="271"/>
      <c r="G56" s="271"/>
      <c r="H56" s="238"/>
      <c r="I56" s="125"/>
      <c r="J56" s="237" t="s">
        <v>77</v>
      </c>
      <c r="K56" s="271"/>
      <c r="L56" s="271"/>
      <c r="M56" s="238"/>
      <c r="N56" s="126"/>
      <c r="O56" s="117" t="s">
        <v>5</v>
      </c>
      <c r="P56" s="117" t="s">
        <v>6</v>
      </c>
      <c r="Q56" s="124" t="s">
        <v>171</v>
      </c>
      <c r="R56" s="124" t="s">
        <v>7</v>
      </c>
    </row>
    <row r="57" spans="1:18" ht="33.75" customHeight="1" x14ac:dyDescent="0.2">
      <c r="A57" s="276">
        <v>13</v>
      </c>
      <c r="B57" s="7" t="s">
        <v>78</v>
      </c>
      <c r="C57" s="183" t="s">
        <v>79</v>
      </c>
      <c r="D57" s="8">
        <v>120</v>
      </c>
      <c r="E57" s="241">
        <v>120</v>
      </c>
      <c r="F57" s="242"/>
      <c r="G57" s="242"/>
      <c r="H57" s="243"/>
      <c r="I57" s="56"/>
      <c r="J57" s="289">
        <f t="shared" ref="J57:J59" si="29">Q57*0.12</f>
        <v>12.421395348837208</v>
      </c>
      <c r="K57" s="290"/>
      <c r="L57" s="290"/>
      <c r="M57" s="291"/>
      <c r="N57" s="11">
        <v>43</v>
      </c>
      <c r="O57" s="247" t="s">
        <v>20</v>
      </c>
      <c r="P57" s="11" t="s">
        <v>62</v>
      </c>
      <c r="Q57" s="12">
        <f t="shared" ref="Q57:Q67" si="30">R57/N57</f>
        <v>103.51162790697674</v>
      </c>
      <c r="R57" s="122">
        <v>4451</v>
      </c>
    </row>
    <row r="58" spans="1:18" ht="33.75" customHeight="1" x14ac:dyDescent="0.2">
      <c r="A58" s="276"/>
      <c r="B58" s="230" t="s">
        <v>80</v>
      </c>
      <c r="C58" s="184"/>
      <c r="D58" s="14">
        <v>120</v>
      </c>
      <c r="E58" s="301"/>
      <c r="F58" s="302"/>
      <c r="G58" s="302"/>
      <c r="H58" s="303"/>
      <c r="I58" s="56"/>
      <c r="J58" s="289">
        <f t="shared" si="29"/>
        <v>15.022857142857141</v>
      </c>
      <c r="K58" s="290"/>
      <c r="L58" s="290"/>
      <c r="M58" s="291"/>
      <c r="N58" s="57">
        <v>21</v>
      </c>
      <c r="O58" s="304"/>
      <c r="P58" s="16" t="s">
        <v>64</v>
      </c>
      <c r="Q58" s="12">
        <f t="shared" si="30"/>
        <v>125.19047619047619</v>
      </c>
      <c r="R58" s="145">
        <v>2629</v>
      </c>
    </row>
    <row r="59" spans="1:18" ht="28.5" customHeight="1" x14ac:dyDescent="0.2">
      <c r="A59" s="276"/>
      <c r="B59" s="230"/>
      <c r="C59" s="184"/>
      <c r="D59" s="14"/>
      <c r="E59" s="301"/>
      <c r="F59" s="302"/>
      <c r="G59" s="302"/>
      <c r="H59" s="303"/>
      <c r="I59" s="58"/>
      <c r="J59" s="289">
        <f t="shared" si="29"/>
        <v>16.079999999999998</v>
      </c>
      <c r="K59" s="290"/>
      <c r="L59" s="290"/>
      <c r="M59" s="291"/>
      <c r="N59" s="57">
        <v>9.5</v>
      </c>
      <c r="O59" s="247" t="s">
        <v>81</v>
      </c>
      <c r="P59" s="59" t="s">
        <v>65</v>
      </c>
      <c r="Q59" s="12">
        <f t="shared" si="30"/>
        <v>134</v>
      </c>
      <c r="R59" s="145">
        <v>1273</v>
      </c>
    </row>
    <row r="60" spans="1:18" ht="28.5" customHeight="1" x14ac:dyDescent="0.2">
      <c r="A60" s="276"/>
      <c r="B60" s="230"/>
      <c r="C60" s="184"/>
      <c r="D60" s="14"/>
      <c r="E60" s="301"/>
      <c r="F60" s="302"/>
      <c r="G60" s="302"/>
      <c r="H60" s="303"/>
      <c r="I60" s="58"/>
      <c r="J60" s="289">
        <f t="shared" ref="J60:J62" si="31">Q60*0.12</f>
        <v>17.16</v>
      </c>
      <c r="K60" s="290"/>
      <c r="L60" s="290"/>
      <c r="M60" s="291"/>
      <c r="N60" s="60">
        <v>3</v>
      </c>
      <c r="O60" s="304"/>
      <c r="P60" s="61" t="s">
        <v>82</v>
      </c>
      <c r="Q60" s="12">
        <f t="shared" si="30"/>
        <v>143</v>
      </c>
      <c r="R60" s="145">
        <v>429</v>
      </c>
    </row>
    <row r="61" spans="1:18" ht="28.5" customHeight="1" x14ac:dyDescent="0.2">
      <c r="A61" s="276"/>
      <c r="B61" s="231"/>
      <c r="C61" s="185"/>
      <c r="D61" s="18"/>
      <c r="E61" s="244"/>
      <c r="F61" s="245"/>
      <c r="G61" s="245"/>
      <c r="H61" s="246"/>
      <c r="I61" s="62"/>
      <c r="J61" s="289">
        <f t="shared" si="31"/>
        <v>18.442105263157895</v>
      </c>
      <c r="K61" s="290"/>
      <c r="L61" s="290"/>
      <c r="M61" s="291"/>
      <c r="N61" s="11">
        <v>0.95</v>
      </c>
      <c r="O61" s="248"/>
      <c r="P61" s="61" t="s">
        <v>83</v>
      </c>
      <c r="Q61" s="12">
        <f t="shared" si="30"/>
        <v>153.68421052631581</v>
      </c>
      <c r="R61" s="145">
        <v>146</v>
      </c>
    </row>
    <row r="62" spans="1:18" ht="29.25" customHeight="1" x14ac:dyDescent="0.2">
      <c r="A62" s="215"/>
      <c r="B62" s="20" t="s">
        <v>84</v>
      </c>
      <c r="C62" s="305" t="s">
        <v>79</v>
      </c>
      <c r="D62" s="27">
        <v>120</v>
      </c>
      <c r="E62" s="295">
        <v>120</v>
      </c>
      <c r="F62" s="296"/>
      <c r="G62" s="296"/>
      <c r="H62" s="297"/>
      <c r="I62" s="63"/>
      <c r="J62" s="272">
        <f t="shared" si="31"/>
        <v>15.022857142857141</v>
      </c>
      <c r="K62" s="272"/>
      <c r="L62" s="272"/>
      <c r="M62" s="272"/>
      <c r="N62" s="25">
        <v>21</v>
      </c>
      <c r="O62" s="167" t="s">
        <v>20</v>
      </c>
      <c r="P62" s="29" t="s">
        <v>64</v>
      </c>
      <c r="Q62" s="26">
        <f t="shared" si="30"/>
        <v>125.19047619047619</v>
      </c>
      <c r="R62" s="145">
        <v>2629</v>
      </c>
    </row>
    <row r="63" spans="1:18" ht="29.25" customHeight="1" x14ac:dyDescent="0.2">
      <c r="A63" s="215"/>
      <c r="B63" s="211" t="s">
        <v>85</v>
      </c>
      <c r="C63" s="217"/>
      <c r="D63" s="27"/>
      <c r="E63" s="295"/>
      <c r="F63" s="296"/>
      <c r="G63" s="296"/>
      <c r="H63" s="297"/>
      <c r="I63" s="64"/>
      <c r="J63" s="272">
        <f>Q63*0.12</f>
        <v>16.079999999999998</v>
      </c>
      <c r="K63" s="272"/>
      <c r="L63" s="272"/>
      <c r="M63" s="272"/>
      <c r="N63" s="25">
        <v>9.5</v>
      </c>
      <c r="O63" s="260" t="s">
        <v>81</v>
      </c>
      <c r="P63" s="29" t="s">
        <v>65</v>
      </c>
      <c r="Q63" s="26">
        <f t="shared" si="30"/>
        <v>134</v>
      </c>
      <c r="R63" s="174">
        <v>1273</v>
      </c>
    </row>
    <row r="64" spans="1:18" ht="29.25" customHeight="1" x14ac:dyDescent="0.2">
      <c r="A64" s="215"/>
      <c r="B64" s="211"/>
      <c r="C64" s="217"/>
      <c r="D64" s="27"/>
      <c r="E64" s="295"/>
      <c r="F64" s="296"/>
      <c r="G64" s="296"/>
      <c r="H64" s="297"/>
      <c r="I64" s="64"/>
      <c r="J64" s="272">
        <f t="shared" ref="J64:J65" si="32">Q64*0.12</f>
        <v>17.16</v>
      </c>
      <c r="K64" s="272"/>
      <c r="L64" s="272"/>
      <c r="M64" s="272"/>
      <c r="N64" s="25">
        <v>3</v>
      </c>
      <c r="O64" s="261"/>
      <c r="P64" s="65" t="s">
        <v>82</v>
      </c>
      <c r="Q64" s="26">
        <f t="shared" si="30"/>
        <v>143</v>
      </c>
      <c r="R64" s="174">
        <v>429</v>
      </c>
    </row>
    <row r="65" spans="1:18" ht="29.25" customHeight="1" x14ac:dyDescent="0.2">
      <c r="A65" s="215"/>
      <c r="B65" s="274"/>
      <c r="C65" s="218"/>
      <c r="D65" s="31"/>
      <c r="E65" s="298"/>
      <c r="F65" s="299"/>
      <c r="G65" s="299"/>
      <c r="H65" s="300"/>
      <c r="I65" s="66"/>
      <c r="J65" s="272">
        <f t="shared" si="32"/>
        <v>18.442105263157895</v>
      </c>
      <c r="K65" s="272"/>
      <c r="L65" s="272"/>
      <c r="M65" s="272"/>
      <c r="N65" s="25">
        <v>0.95</v>
      </c>
      <c r="O65" s="262"/>
      <c r="P65" s="65" t="s">
        <v>83</v>
      </c>
      <c r="Q65" s="26">
        <f t="shared" si="30"/>
        <v>153.68421052631581</v>
      </c>
      <c r="R65" s="174">
        <v>146</v>
      </c>
    </row>
    <row r="66" spans="1:18" ht="36.75" customHeight="1" x14ac:dyDescent="0.2">
      <c r="A66" s="276">
        <v>15</v>
      </c>
      <c r="B66" s="7" t="s">
        <v>86</v>
      </c>
      <c r="C66" s="197" t="s">
        <v>87</v>
      </c>
      <c r="D66" s="8">
        <v>80</v>
      </c>
      <c r="E66" s="241">
        <v>80</v>
      </c>
      <c r="F66" s="242"/>
      <c r="G66" s="242"/>
      <c r="H66" s="243"/>
      <c r="I66" s="56"/>
      <c r="J66" s="289">
        <f t="shared" ref="J66:J68" si="33">Q66*0.08</f>
        <v>14.352</v>
      </c>
      <c r="K66" s="290"/>
      <c r="L66" s="290"/>
      <c r="M66" s="291"/>
      <c r="N66" s="11">
        <v>40</v>
      </c>
      <c r="O66" s="247" t="s">
        <v>20</v>
      </c>
      <c r="P66" s="11" t="s">
        <v>71</v>
      </c>
      <c r="Q66" s="12">
        <f t="shared" si="30"/>
        <v>179.4</v>
      </c>
      <c r="R66" s="122">
        <v>7176</v>
      </c>
    </row>
    <row r="67" spans="1:18" ht="39.75" customHeight="1" x14ac:dyDescent="0.2">
      <c r="A67" s="276"/>
      <c r="B67" s="230" t="s">
        <v>88</v>
      </c>
      <c r="C67" s="184"/>
      <c r="D67" s="14">
        <v>80</v>
      </c>
      <c r="E67" s="301"/>
      <c r="F67" s="302"/>
      <c r="G67" s="302"/>
      <c r="H67" s="303"/>
      <c r="I67" s="56"/>
      <c r="J67" s="289">
        <f t="shared" si="33"/>
        <v>17.364000000000001</v>
      </c>
      <c r="K67" s="290"/>
      <c r="L67" s="290"/>
      <c r="M67" s="291"/>
      <c r="N67" s="11">
        <v>20</v>
      </c>
      <c r="O67" s="248"/>
      <c r="P67" s="16" t="s">
        <v>89</v>
      </c>
      <c r="Q67" s="12">
        <f t="shared" si="30"/>
        <v>217.05</v>
      </c>
      <c r="R67" s="145">
        <v>4341</v>
      </c>
    </row>
    <row r="68" spans="1:18" ht="44.25" customHeight="1" x14ac:dyDescent="0.2">
      <c r="A68" s="276"/>
      <c r="B68" s="230"/>
      <c r="C68" s="184"/>
      <c r="D68" s="14"/>
      <c r="E68" s="301"/>
      <c r="F68" s="302"/>
      <c r="G68" s="302"/>
      <c r="H68" s="303"/>
      <c r="I68" s="58"/>
      <c r="J68" s="289">
        <f t="shared" si="33"/>
        <v>18.58666666666667</v>
      </c>
      <c r="K68" s="290"/>
      <c r="L68" s="290"/>
      <c r="M68" s="291"/>
      <c r="N68" s="11">
        <v>9</v>
      </c>
      <c r="O68" s="247" t="s">
        <v>81</v>
      </c>
      <c r="P68" s="16" t="s">
        <v>90</v>
      </c>
      <c r="Q68" s="12">
        <f t="shared" ref="Q68:Q75" si="34">R68/N68</f>
        <v>232.33333333333334</v>
      </c>
      <c r="R68" s="145">
        <v>2091</v>
      </c>
    </row>
    <row r="69" spans="1:18" ht="44.25" customHeight="1" x14ac:dyDescent="0.2">
      <c r="A69" s="276"/>
      <c r="B69" s="230"/>
      <c r="C69" s="184"/>
      <c r="D69" s="14"/>
      <c r="E69" s="301"/>
      <c r="F69" s="302"/>
      <c r="G69" s="302"/>
      <c r="H69" s="303"/>
      <c r="I69" s="58"/>
      <c r="J69" s="289">
        <f>Q69*0.08</f>
        <v>19.885714285714286</v>
      </c>
      <c r="K69" s="290"/>
      <c r="L69" s="290"/>
      <c r="M69" s="291"/>
      <c r="N69" s="11">
        <v>2.8</v>
      </c>
      <c r="O69" s="304"/>
      <c r="P69" s="61" t="s">
        <v>91</v>
      </c>
      <c r="Q69" s="12">
        <f t="shared" si="34"/>
        <v>248.57142857142858</v>
      </c>
      <c r="R69" s="145">
        <v>696</v>
      </c>
    </row>
    <row r="70" spans="1:18" ht="44.25" customHeight="1" x14ac:dyDescent="0.2">
      <c r="A70" s="276"/>
      <c r="B70" s="231"/>
      <c r="C70" s="185"/>
      <c r="D70" s="18"/>
      <c r="E70" s="244"/>
      <c r="F70" s="245"/>
      <c r="G70" s="245"/>
      <c r="H70" s="246"/>
      <c r="I70" s="62"/>
      <c r="J70" s="289">
        <f>Q70*0.08</f>
        <v>21.333333333333336</v>
      </c>
      <c r="K70" s="290"/>
      <c r="L70" s="290"/>
      <c r="M70" s="291"/>
      <c r="N70" s="11">
        <v>0.9</v>
      </c>
      <c r="O70" s="248"/>
      <c r="P70" s="16" t="s">
        <v>92</v>
      </c>
      <c r="Q70" s="12">
        <f>R70/N70</f>
        <v>266.66666666666669</v>
      </c>
      <c r="R70" s="145">
        <v>240</v>
      </c>
    </row>
    <row r="71" spans="1:18" ht="36.75" customHeight="1" x14ac:dyDescent="0.2">
      <c r="A71" s="215">
        <v>16</v>
      </c>
      <c r="B71" s="20" t="s">
        <v>93</v>
      </c>
      <c r="C71" s="223" t="s">
        <v>87</v>
      </c>
      <c r="D71" s="21">
        <v>80</v>
      </c>
      <c r="E71" s="292">
        <v>80</v>
      </c>
      <c r="F71" s="293"/>
      <c r="G71" s="293"/>
      <c r="H71" s="294"/>
      <c r="I71" s="63"/>
      <c r="J71" s="272">
        <f t="shared" ref="J71:J72" si="35">Q71*0.08</f>
        <v>14.352</v>
      </c>
      <c r="K71" s="272"/>
      <c r="L71" s="272"/>
      <c r="M71" s="272"/>
      <c r="N71" s="25">
        <v>40</v>
      </c>
      <c r="O71" s="260" t="s">
        <v>20</v>
      </c>
      <c r="P71" s="25" t="s">
        <v>71</v>
      </c>
      <c r="Q71" s="26">
        <f t="shared" si="34"/>
        <v>179.4</v>
      </c>
      <c r="R71" s="122">
        <v>7176</v>
      </c>
    </row>
    <row r="72" spans="1:18" ht="35.25" customHeight="1" x14ac:dyDescent="0.2">
      <c r="A72" s="215"/>
      <c r="B72" s="211" t="s">
        <v>94</v>
      </c>
      <c r="C72" s="217"/>
      <c r="D72" s="27">
        <v>80</v>
      </c>
      <c r="E72" s="295"/>
      <c r="F72" s="296"/>
      <c r="G72" s="296"/>
      <c r="H72" s="297"/>
      <c r="I72" s="63"/>
      <c r="J72" s="272">
        <f t="shared" si="35"/>
        <v>17.364000000000001</v>
      </c>
      <c r="K72" s="272"/>
      <c r="L72" s="272"/>
      <c r="M72" s="272"/>
      <c r="N72" s="25">
        <v>20</v>
      </c>
      <c r="O72" s="262"/>
      <c r="P72" s="29" t="s">
        <v>89</v>
      </c>
      <c r="Q72" s="26">
        <f t="shared" si="34"/>
        <v>217.05</v>
      </c>
      <c r="R72" s="145">
        <v>4341</v>
      </c>
    </row>
    <row r="73" spans="1:18" ht="35.25" customHeight="1" x14ac:dyDescent="0.2">
      <c r="A73" s="215"/>
      <c r="B73" s="211"/>
      <c r="C73" s="217"/>
      <c r="D73" s="27"/>
      <c r="E73" s="295"/>
      <c r="F73" s="296"/>
      <c r="G73" s="296"/>
      <c r="H73" s="297"/>
      <c r="I73" s="64"/>
      <c r="J73" s="272">
        <f>Q73*0.08</f>
        <v>18.58666666666667</v>
      </c>
      <c r="K73" s="272"/>
      <c r="L73" s="272"/>
      <c r="M73" s="272"/>
      <c r="N73" s="25">
        <v>9</v>
      </c>
      <c r="O73" s="260" t="s">
        <v>81</v>
      </c>
      <c r="P73" s="29" t="s">
        <v>90</v>
      </c>
      <c r="Q73" s="26">
        <f t="shared" si="34"/>
        <v>232.33333333333334</v>
      </c>
      <c r="R73" s="145">
        <v>2091</v>
      </c>
    </row>
    <row r="74" spans="1:18" ht="35.25" customHeight="1" x14ac:dyDescent="0.2">
      <c r="A74" s="215"/>
      <c r="B74" s="211"/>
      <c r="C74" s="217"/>
      <c r="D74" s="27"/>
      <c r="E74" s="295"/>
      <c r="F74" s="296"/>
      <c r="G74" s="296"/>
      <c r="H74" s="297"/>
      <c r="I74" s="64"/>
      <c r="J74" s="272">
        <f>Q74*0.08</f>
        <v>19.885714285714286</v>
      </c>
      <c r="K74" s="272"/>
      <c r="L74" s="272"/>
      <c r="M74" s="272"/>
      <c r="N74" s="25">
        <v>2.8</v>
      </c>
      <c r="O74" s="261"/>
      <c r="P74" s="65" t="s">
        <v>91</v>
      </c>
      <c r="Q74" s="26">
        <f t="shared" si="34"/>
        <v>248.57142857142858</v>
      </c>
      <c r="R74" s="145">
        <v>696</v>
      </c>
    </row>
    <row r="75" spans="1:18" ht="35.25" customHeight="1" x14ac:dyDescent="0.2">
      <c r="A75" s="215"/>
      <c r="B75" s="211"/>
      <c r="C75" s="218"/>
      <c r="D75" s="31"/>
      <c r="E75" s="298"/>
      <c r="F75" s="299"/>
      <c r="G75" s="299"/>
      <c r="H75" s="300"/>
      <c r="I75" s="66"/>
      <c r="J75" s="272">
        <f>Q75*0.08</f>
        <v>21.333333333333336</v>
      </c>
      <c r="K75" s="272"/>
      <c r="L75" s="272"/>
      <c r="M75" s="272"/>
      <c r="N75" s="25">
        <v>0.9</v>
      </c>
      <c r="O75" s="262"/>
      <c r="P75" s="29" t="s">
        <v>92</v>
      </c>
      <c r="Q75" s="26">
        <f t="shared" si="34"/>
        <v>266.66666666666669</v>
      </c>
      <c r="R75" s="145">
        <v>240</v>
      </c>
    </row>
    <row r="76" spans="1:18" s="67" customFormat="1" ht="37.5" customHeight="1" x14ac:dyDescent="0.2">
      <c r="A76" s="202">
        <v>17</v>
      </c>
      <c r="B76" s="7" t="s">
        <v>95</v>
      </c>
      <c r="C76" s="278" t="s">
        <v>180</v>
      </c>
      <c r="D76" s="279" t="s">
        <v>96</v>
      </c>
      <c r="E76" s="280" t="s">
        <v>181</v>
      </c>
      <c r="F76" s="281"/>
      <c r="G76" s="281"/>
      <c r="H76" s="282"/>
      <c r="I76" s="155"/>
      <c r="J76" s="275" t="s">
        <v>37</v>
      </c>
      <c r="K76" s="275"/>
      <c r="L76" s="275"/>
      <c r="M76" s="275"/>
      <c r="N76" s="273">
        <v>0.9</v>
      </c>
      <c r="O76" s="275" t="s">
        <v>97</v>
      </c>
      <c r="P76" s="277" t="s">
        <v>92</v>
      </c>
      <c r="Q76" s="269">
        <f>R76/N76</f>
        <v>288.88888888888886</v>
      </c>
      <c r="R76" s="270">
        <v>260</v>
      </c>
    </row>
    <row r="77" spans="1:18" s="67" customFormat="1" ht="54" customHeight="1" x14ac:dyDescent="0.2">
      <c r="A77" s="202"/>
      <c r="B77" s="230" t="s">
        <v>179</v>
      </c>
      <c r="C77" s="187"/>
      <c r="D77" s="279"/>
      <c r="E77" s="283"/>
      <c r="F77" s="284"/>
      <c r="G77" s="284"/>
      <c r="H77" s="285"/>
      <c r="I77" s="155"/>
      <c r="J77" s="275"/>
      <c r="K77" s="275"/>
      <c r="L77" s="275"/>
      <c r="M77" s="275"/>
      <c r="N77" s="273"/>
      <c r="O77" s="275"/>
      <c r="P77" s="277"/>
      <c r="Q77" s="269"/>
      <c r="R77" s="270"/>
    </row>
    <row r="78" spans="1:18" s="67" customFormat="1" ht="99.75" customHeight="1" x14ac:dyDescent="0.2">
      <c r="A78" s="202"/>
      <c r="B78" s="231"/>
      <c r="C78" s="187"/>
      <c r="D78" s="198"/>
      <c r="E78" s="286"/>
      <c r="F78" s="287"/>
      <c r="G78" s="287"/>
      <c r="H78" s="288"/>
      <c r="I78" s="155"/>
      <c r="J78" s="275"/>
      <c r="K78" s="275"/>
      <c r="L78" s="275"/>
      <c r="M78" s="275"/>
      <c r="N78" s="11">
        <v>0.3</v>
      </c>
      <c r="O78" s="163" t="s">
        <v>98</v>
      </c>
      <c r="P78" s="177" t="s">
        <v>99</v>
      </c>
      <c r="Q78" s="176">
        <f>R78/N78</f>
        <v>693.33333333333337</v>
      </c>
      <c r="R78" s="122">
        <v>208</v>
      </c>
    </row>
    <row r="79" spans="1:18" ht="105" customHeight="1" x14ac:dyDescent="0.2">
      <c r="A79" s="123"/>
      <c r="B79" s="156" t="s">
        <v>1</v>
      </c>
      <c r="C79" s="117" t="s">
        <v>2</v>
      </c>
      <c r="D79" s="117"/>
      <c r="E79" s="237" t="s">
        <v>3</v>
      </c>
      <c r="F79" s="271"/>
      <c r="G79" s="271"/>
      <c r="H79" s="238"/>
      <c r="I79" s="125"/>
      <c r="J79" s="237" t="s">
        <v>77</v>
      </c>
      <c r="K79" s="271"/>
      <c r="L79" s="271"/>
      <c r="M79" s="238"/>
      <c r="N79" s="126"/>
      <c r="O79" s="117" t="s">
        <v>5</v>
      </c>
      <c r="P79" s="117" t="s">
        <v>6</v>
      </c>
      <c r="Q79" s="124" t="s">
        <v>171</v>
      </c>
      <c r="R79" s="124" t="s">
        <v>7</v>
      </c>
    </row>
    <row r="80" spans="1:18" s="69" customFormat="1" ht="36.75" customHeight="1" x14ac:dyDescent="0.2">
      <c r="A80" s="249">
        <v>18</v>
      </c>
      <c r="B80" s="68" t="s">
        <v>100</v>
      </c>
      <c r="C80" s="171" t="s">
        <v>163</v>
      </c>
      <c r="D80" s="31"/>
      <c r="E80" s="252" t="s">
        <v>166</v>
      </c>
      <c r="F80" s="253"/>
      <c r="G80" s="253"/>
      <c r="H80" s="254"/>
      <c r="I80" s="66"/>
      <c r="J80" s="255">
        <f>Q80/36*0.08</f>
        <v>0.9047154471544715</v>
      </c>
      <c r="K80" s="256"/>
      <c r="L80" s="256"/>
      <c r="M80" s="257"/>
      <c r="N80" s="25">
        <v>41</v>
      </c>
      <c r="O80" s="260" t="s">
        <v>20</v>
      </c>
      <c r="P80" s="263" t="s">
        <v>169</v>
      </c>
      <c r="Q80" s="266">
        <f>R80/N81</f>
        <v>407.1219512195122</v>
      </c>
      <c r="R80" s="209">
        <v>16692</v>
      </c>
    </row>
    <row r="81" spans="1:18" s="69" customFormat="1" ht="36.75" customHeight="1" x14ac:dyDescent="0.2">
      <c r="A81" s="250"/>
      <c r="B81" s="211" t="s">
        <v>183</v>
      </c>
      <c r="C81" s="171" t="s">
        <v>164</v>
      </c>
      <c r="D81" s="31"/>
      <c r="E81" s="252" t="s">
        <v>167</v>
      </c>
      <c r="F81" s="253"/>
      <c r="G81" s="253"/>
      <c r="H81" s="254"/>
      <c r="I81" s="66"/>
      <c r="J81" s="255">
        <f>Q80/31*0.08</f>
        <v>1.0506372934697088</v>
      </c>
      <c r="K81" s="256"/>
      <c r="L81" s="256"/>
      <c r="M81" s="257"/>
      <c r="N81" s="25">
        <v>41</v>
      </c>
      <c r="O81" s="261"/>
      <c r="P81" s="264"/>
      <c r="Q81" s="267">
        <f t="shared" ref="Q81:Q85" si="36">R81/N81</f>
        <v>0</v>
      </c>
      <c r="R81" s="258"/>
    </row>
    <row r="82" spans="1:18" s="69" customFormat="1" ht="36.75" customHeight="1" x14ac:dyDescent="0.2">
      <c r="A82" s="250"/>
      <c r="B82" s="211"/>
      <c r="C82" s="171" t="s">
        <v>165</v>
      </c>
      <c r="D82" s="31"/>
      <c r="E82" s="252" t="s">
        <v>168</v>
      </c>
      <c r="F82" s="253"/>
      <c r="G82" s="253"/>
      <c r="H82" s="254"/>
      <c r="I82" s="66"/>
      <c r="J82" s="255">
        <f>Q80/26*0.08</f>
        <v>1.2526829268292683</v>
      </c>
      <c r="K82" s="256"/>
      <c r="L82" s="256"/>
      <c r="M82" s="257"/>
      <c r="N82" s="25">
        <v>41</v>
      </c>
      <c r="O82" s="262"/>
      <c r="P82" s="265"/>
      <c r="Q82" s="268">
        <f t="shared" si="36"/>
        <v>0</v>
      </c>
      <c r="R82" s="259"/>
    </row>
    <row r="83" spans="1:18" s="69" customFormat="1" ht="36.75" customHeight="1" x14ac:dyDescent="0.2">
      <c r="A83" s="250"/>
      <c r="B83" s="211"/>
      <c r="C83" s="171" t="s">
        <v>163</v>
      </c>
      <c r="D83" s="31"/>
      <c r="E83" s="252" t="s">
        <v>166</v>
      </c>
      <c r="F83" s="253"/>
      <c r="G83" s="253"/>
      <c r="H83" s="254"/>
      <c r="I83" s="66"/>
      <c r="J83" s="255">
        <f>Q83/36*0.08</f>
        <v>0.95005847953216371</v>
      </c>
      <c r="K83" s="256"/>
      <c r="L83" s="256"/>
      <c r="M83" s="257"/>
      <c r="N83" s="25">
        <v>19</v>
      </c>
      <c r="O83" s="260" t="s">
        <v>20</v>
      </c>
      <c r="P83" s="263" t="s">
        <v>170</v>
      </c>
      <c r="Q83" s="266">
        <f>R83/N84</f>
        <v>427.5263157894737</v>
      </c>
      <c r="R83" s="209">
        <v>8123</v>
      </c>
    </row>
    <row r="84" spans="1:18" s="69" customFormat="1" ht="36.75" customHeight="1" x14ac:dyDescent="0.2">
      <c r="A84" s="250"/>
      <c r="B84" s="211"/>
      <c r="C84" s="171" t="s">
        <v>164</v>
      </c>
      <c r="D84" s="31"/>
      <c r="E84" s="252" t="s">
        <v>167</v>
      </c>
      <c r="F84" s="253"/>
      <c r="G84" s="253"/>
      <c r="H84" s="254"/>
      <c r="I84" s="66"/>
      <c r="J84" s="255">
        <f>Q83/31*0.08</f>
        <v>1.1032937181663838</v>
      </c>
      <c r="K84" s="256"/>
      <c r="L84" s="256"/>
      <c r="M84" s="257"/>
      <c r="N84" s="25">
        <v>19</v>
      </c>
      <c r="O84" s="261"/>
      <c r="P84" s="264"/>
      <c r="Q84" s="267">
        <f t="shared" si="36"/>
        <v>0</v>
      </c>
      <c r="R84" s="258"/>
    </row>
    <row r="85" spans="1:18" s="69" customFormat="1" ht="36.75" customHeight="1" x14ac:dyDescent="0.2">
      <c r="A85" s="251"/>
      <c r="B85" s="274"/>
      <c r="C85" s="171" t="s">
        <v>165</v>
      </c>
      <c r="D85" s="31"/>
      <c r="E85" s="252" t="s">
        <v>168</v>
      </c>
      <c r="F85" s="253"/>
      <c r="G85" s="253"/>
      <c r="H85" s="254"/>
      <c r="I85" s="66"/>
      <c r="J85" s="255">
        <f>Q83/26*0.08</f>
        <v>1.3154655870445344</v>
      </c>
      <c r="K85" s="256"/>
      <c r="L85" s="256"/>
      <c r="M85" s="257"/>
      <c r="N85" s="25">
        <v>19</v>
      </c>
      <c r="O85" s="262"/>
      <c r="P85" s="265"/>
      <c r="Q85" s="268">
        <f t="shared" si="36"/>
        <v>0</v>
      </c>
      <c r="R85" s="259"/>
    </row>
    <row r="86" spans="1:18" s="67" customFormat="1" ht="26.25" customHeight="1" x14ac:dyDescent="0.2">
      <c r="A86" s="178">
        <v>19</v>
      </c>
      <c r="B86" s="7" t="s">
        <v>160</v>
      </c>
      <c r="C86" s="197" t="s">
        <v>37</v>
      </c>
      <c r="D86" s="18"/>
      <c r="E86" s="241" t="s">
        <v>101</v>
      </c>
      <c r="F86" s="242"/>
      <c r="G86" s="242"/>
      <c r="H86" s="243"/>
      <c r="I86" s="62"/>
      <c r="J86" s="241" t="str">
        <f>CONCATENATE(ROUND(Q86*0.35,2),"-",ROUND(Q86*0.45,2))</f>
        <v>44,36-57,03</v>
      </c>
      <c r="K86" s="242"/>
      <c r="L86" s="242"/>
      <c r="M86" s="243"/>
      <c r="N86" s="11"/>
      <c r="O86" s="247" t="s">
        <v>20</v>
      </c>
      <c r="P86" s="247" t="s">
        <v>102</v>
      </c>
      <c r="Q86" s="232">
        <f>R86/N87</f>
        <v>126.73333333333333</v>
      </c>
      <c r="R86" s="234">
        <v>11406</v>
      </c>
    </row>
    <row r="87" spans="1:18" s="67" customFormat="1" ht="89.25" customHeight="1" x14ac:dyDescent="0.2">
      <c r="A87" s="180"/>
      <c r="B87" s="34" t="s">
        <v>182</v>
      </c>
      <c r="C87" s="185"/>
      <c r="D87" s="70"/>
      <c r="E87" s="244"/>
      <c r="F87" s="245"/>
      <c r="G87" s="245"/>
      <c r="H87" s="246"/>
      <c r="I87" s="56"/>
      <c r="J87" s="244" t="str">
        <f t="shared" ref="J87" si="37">CONCATENATE(ROUND(Q87*0.15,2),"-",ROUND(Q87*0.35,2))</f>
        <v>0-0</v>
      </c>
      <c r="K87" s="245"/>
      <c r="L87" s="245"/>
      <c r="M87" s="246"/>
      <c r="N87" s="11">
        <v>90</v>
      </c>
      <c r="O87" s="248"/>
      <c r="P87" s="248"/>
      <c r="Q87" s="233"/>
      <c r="R87" s="234"/>
    </row>
    <row r="88" spans="1:18" ht="38.25" customHeight="1" x14ac:dyDescent="0.2">
      <c r="A88" s="235" t="s">
        <v>103</v>
      </c>
      <c r="B88" s="235"/>
      <c r="C88" s="235"/>
      <c r="D88" s="235"/>
      <c r="E88" s="235"/>
      <c r="F88" s="235"/>
      <c r="G88" s="235"/>
      <c r="H88" s="235"/>
      <c r="I88" s="235"/>
      <c r="J88" s="235"/>
      <c r="K88" s="235"/>
      <c r="L88" s="235"/>
      <c r="M88" s="235"/>
      <c r="N88" s="235"/>
      <c r="O88" s="235"/>
      <c r="P88" s="235"/>
      <c r="Q88" s="235"/>
      <c r="R88" s="235"/>
    </row>
    <row r="89" spans="1:18" ht="80.25" customHeight="1" x14ac:dyDescent="0.2">
      <c r="A89" s="127" t="s">
        <v>0</v>
      </c>
      <c r="B89" s="124" t="s">
        <v>1</v>
      </c>
      <c r="C89" s="120" t="s">
        <v>2</v>
      </c>
      <c r="D89" s="119"/>
      <c r="E89" s="236" t="s">
        <v>104</v>
      </c>
      <c r="F89" s="236"/>
      <c r="G89" s="236"/>
      <c r="H89" s="236"/>
      <c r="I89" s="128"/>
      <c r="J89" s="237" t="s">
        <v>105</v>
      </c>
      <c r="K89" s="238"/>
      <c r="L89" s="237" t="s">
        <v>106</v>
      </c>
      <c r="M89" s="238"/>
      <c r="N89" s="129"/>
      <c r="O89" s="175" t="s">
        <v>5</v>
      </c>
      <c r="P89" s="130" t="s">
        <v>107</v>
      </c>
      <c r="Q89" s="172" t="s">
        <v>171</v>
      </c>
      <c r="R89" s="131" t="s">
        <v>7</v>
      </c>
    </row>
    <row r="90" spans="1:18" ht="28.5" customHeight="1" x14ac:dyDescent="0.2">
      <c r="A90" s="179">
        <v>20</v>
      </c>
      <c r="B90" s="7" t="s">
        <v>108</v>
      </c>
      <c r="C90" s="239" t="s">
        <v>109</v>
      </c>
      <c r="D90" s="14">
        <v>90</v>
      </c>
      <c r="E90" s="198" t="s">
        <v>110</v>
      </c>
      <c r="F90" s="198"/>
      <c r="G90" s="198"/>
      <c r="H90" s="198"/>
      <c r="I90" s="71">
        <v>220</v>
      </c>
      <c r="J90" s="186" t="str">
        <f>CONCATENATE(ROUND(Q90*0.09,2),"-",ROUND(Q90*0.22,2))</f>
        <v>20,34-49,72</v>
      </c>
      <c r="K90" s="201"/>
      <c r="L90" s="186" t="str">
        <f>CONCATENATE(ROUND(N90*1000/I90,2),"-",ROUND(N90*1000/D90,2))</f>
        <v>43,18-105,56</v>
      </c>
      <c r="M90" s="201"/>
      <c r="N90" s="72">
        <v>9.5</v>
      </c>
      <c r="O90" s="197" t="s">
        <v>111</v>
      </c>
      <c r="P90" s="73" t="s">
        <v>112</v>
      </c>
      <c r="Q90" s="74">
        <f t="shared" ref="Q90:Q97" si="38">R90/N90</f>
        <v>226</v>
      </c>
      <c r="R90" s="132">
        <v>2147</v>
      </c>
    </row>
    <row r="91" spans="1:18" ht="75.75" customHeight="1" x14ac:dyDescent="0.2">
      <c r="A91" s="179"/>
      <c r="B91" s="230" t="s">
        <v>184</v>
      </c>
      <c r="C91" s="239"/>
      <c r="D91" s="14">
        <v>90</v>
      </c>
      <c r="E91" s="198"/>
      <c r="F91" s="198"/>
      <c r="G91" s="198"/>
      <c r="H91" s="198"/>
      <c r="I91" s="71">
        <v>220</v>
      </c>
      <c r="J91" s="186" t="str">
        <f>CONCATENATE(ROUND(Q91*0.09,2),"-",ROUND(Q91*0.22,2))</f>
        <v>21,76-53,18</v>
      </c>
      <c r="K91" s="187"/>
      <c r="L91" s="186" t="str">
        <f>CONCATENATE(ROUND(N91*1000/I91,2),"-",ROUND(N91*1000/D91,2))</f>
        <v>13,18-32,22</v>
      </c>
      <c r="M91" s="201"/>
      <c r="N91" s="72">
        <v>2.9</v>
      </c>
      <c r="O91" s="185"/>
      <c r="P91" s="75" t="s">
        <v>113</v>
      </c>
      <c r="Q91" s="76">
        <f t="shared" si="38"/>
        <v>241.72413793103448</v>
      </c>
      <c r="R91" s="145">
        <v>701</v>
      </c>
    </row>
    <row r="92" spans="1:18" ht="75.75" customHeight="1" x14ac:dyDescent="0.2">
      <c r="A92" s="180"/>
      <c r="B92" s="231"/>
      <c r="C92" s="240"/>
      <c r="D92" s="14">
        <v>90</v>
      </c>
      <c r="E92" s="198"/>
      <c r="F92" s="198"/>
      <c r="G92" s="198"/>
      <c r="H92" s="198"/>
      <c r="I92" s="71">
        <v>220</v>
      </c>
      <c r="J92" s="186" t="str">
        <f>CONCATENATE(ROUND(Q92*0.09,2),"-",ROUND(Q92*0.22,2))</f>
        <v>23,29-56,94</v>
      </c>
      <c r="K92" s="187"/>
      <c r="L92" s="186" t="str">
        <f>CONCATENATE(ROUND(N92*1000/I92,2),"-",ROUND(N92*1000/D92,2))</f>
        <v>3,86-9,44</v>
      </c>
      <c r="M92" s="201"/>
      <c r="N92" s="72">
        <v>0.85</v>
      </c>
      <c r="O92" s="70" t="s">
        <v>114</v>
      </c>
      <c r="P92" s="75" t="s">
        <v>115</v>
      </c>
      <c r="Q92" s="76">
        <f t="shared" si="38"/>
        <v>258.8235294117647</v>
      </c>
      <c r="R92" s="145">
        <v>220</v>
      </c>
    </row>
    <row r="93" spans="1:18" ht="30.75" customHeight="1" x14ac:dyDescent="0.2">
      <c r="A93" s="215">
        <v>21</v>
      </c>
      <c r="B93" s="20" t="s">
        <v>116</v>
      </c>
      <c r="C93" s="223" t="s">
        <v>117</v>
      </c>
      <c r="D93" s="21">
        <v>60</v>
      </c>
      <c r="E93" s="229" t="s">
        <v>118</v>
      </c>
      <c r="F93" s="229"/>
      <c r="G93" s="229"/>
      <c r="H93" s="229"/>
      <c r="I93" s="77">
        <v>90</v>
      </c>
      <c r="J93" s="212" t="str">
        <f>CONCATENATE(ROUND(Q93*0.06,2),"-",ROUND(Q93*0.09,2))</f>
        <v>13,69-20,54</v>
      </c>
      <c r="K93" s="213"/>
      <c r="L93" s="212" t="str">
        <f>CONCATENATE(ROUND(N93*1000/I93,2),"-",ROUND(N93*1000/D93,2))</f>
        <v>30,33-45,5</v>
      </c>
      <c r="M93" s="214"/>
      <c r="N93" s="78">
        <v>2.73</v>
      </c>
      <c r="O93" s="79" t="s">
        <v>111</v>
      </c>
      <c r="P93" s="80" t="s">
        <v>119</v>
      </c>
      <c r="Q93" s="81">
        <f t="shared" si="38"/>
        <v>228.2051282051282</v>
      </c>
      <c r="R93" s="132">
        <v>623</v>
      </c>
    </row>
    <row r="94" spans="1:18" ht="190.5" customHeight="1" x14ac:dyDescent="0.2">
      <c r="A94" s="215"/>
      <c r="B94" s="53" t="s">
        <v>185</v>
      </c>
      <c r="C94" s="218"/>
      <c r="D94" s="21">
        <v>60</v>
      </c>
      <c r="E94" s="229"/>
      <c r="F94" s="229"/>
      <c r="G94" s="229"/>
      <c r="H94" s="229"/>
      <c r="I94" s="77">
        <v>90</v>
      </c>
      <c r="J94" s="212" t="str">
        <f>CONCATENATE(ROUND(Q94*0.06,2),"-",ROUND(Q94*0.09,2))</f>
        <v>14,67-22</v>
      </c>
      <c r="K94" s="213"/>
      <c r="L94" s="212" t="str">
        <f>CONCATENATE(ROUND(N94*1000/I94,2),"-",ROUND(N94*1000/D94,2))</f>
        <v>10-15</v>
      </c>
      <c r="M94" s="214"/>
      <c r="N94" s="78">
        <v>0.9</v>
      </c>
      <c r="O94" s="79" t="s">
        <v>120</v>
      </c>
      <c r="P94" s="80" t="s">
        <v>121</v>
      </c>
      <c r="Q94" s="81">
        <f t="shared" si="38"/>
        <v>244.44444444444443</v>
      </c>
      <c r="R94" s="145">
        <v>220</v>
      </c>
    </row>
    <row r="95" spans="1:18" ht="39.75" customHeight="1" x14ac:dyDescent="0.2">
      <c r="A95" s="178">
        <v>22</v>
      </c>
      <c r="B95" s="7" t="s">
        <v>154</v>
      </c>
      <c r="C95" s="183" t="s">
        <v>143</v>
      </c>
      <c r="D95" s="133">
        <v>250</v>
      </c>
      <c r="E95" s="188" t="s">
        <v>3</v>
      </c>
      <c r="F95" s="188"/>
      <c r="G95" s="188"/>
      <c r="H95" s="188"/>
      <c r="I95" s="134">
        <v>350</v>
      </c>
      <c r="J95" s="186" t="str">
        <f>CONCATENATE(ROUND(Q95*0.25,2),"-",ROUND(Q95*0.35,2))</f>
        <v>61,28-85,8</v>
      </c>
      <c r="K95" s="187"/>
      <c r="L95" s="186" t="str">
        <f t="shared" ref="L95:L97" si="39">CONCATENATE(ROUND(N95*1000/I95,2),"-",ROUND(N95*1000/D95,2))</f>
        <v>42,86-60</v>
      </c>
      <c r="M95" s="187"/>
      <c r="N95" s="72">
        <v>15</v>
      </c>
      <c r="O95" s="140" t="s">
        <v>81</v>
      </c>
      <c r="P95" s="137" t="s">
        <v>128</v>
      </c>
      <c r="Q95" s="138">
        <f t="shared" si="38"/>
        <v>245.13333333333333</v>
      </c>
      <c r="R95" s="139">
        <v>3677</v>
      </c>
    </row>
    <row r="96" spans="1:18" ht="68.25" customHeight="1" x14ac:dyDescent="0.2">
      <c r="A96" s="179"/>
      <c r="B96" s="181" t="s">
        <v>159</v>
      </c>
      <c r="C96" s="184"/>
      <c r="D96" s="133">
        <v>250</v>
      </c>
      <c r="E96" s="189" t="s">
        <v>144</v>
      </c>
      <c r="F96" s="190"/>
      <c r="G96" s="190"/>
      <c r="H96" s="191"/>
      <c r="I96" s="134">
        <v>350</v>
      </c>
      <c r="J96" s="186" t="str">
        <f t="shared" ref="J96:J97" si="40">CONCATENATE(ROUND(Q96*0.25,2),"-",ROUND(Q96*0.35,2))</f>
        <v>74,11-103,76</v>
      </c>
      <c r="K96" s="187"/>
      <c r="L96" s="186" t="str">
        <f t="shared" si="39"/>
        <v>12,86-18</v>
      </c>
      <c r="M96" s="187"/>
      <c r="N96" s="72">
        <v>4.5</v>
      </c>
      <c r="O96" s="140" t="s">
        <v>111</v>
      </c>
      <c r="P96" s="137" t="s">
        <v>129</v>
      </c>
      <c r="Q96" s="138">
        <f t="shared" si="38"/>
        <v>296.44444444444446</v>
      </c>
      <c r="R96" s="144">
        <v>1334</v>
      </c>
    </row>
    <row r="97" spans="1:18" ht="66" customHeight="1" x14ac:dyDescent="0.2">
      <c r="A97" s="180"/>
      <c r="B97" s="182"/>
      <c r="C97" s="185"/>
      <c r="D97" s="133">
        <v>250</v>
      </c>
      <c r="E97" s="192"/>
      <c r="F97" s="193"/>
      <c r="G97" s="193"/>
      <c r="H97" s="194"/>
      <c r="I97" s="134">
        <v>350</v>
      </c>
      <c r="J97" s="186" t="str">
        <f t="shared" si="40"/>
        <v>79,23-110,92</v>
      </c>
      <c r="K97" s="187"/>
      <c r="L97" s="186" t="str">
        <f t="shared" si="39"/>
        <v>3,71-5,2</v>
      </c>
      <c r="M97" s="187"/>
      <c r="N97" s="72">
        <v>1.3</v>
      </c>
      <c r="O97" s="140" t="s">
        <v>114</v>
      </c>
      <c r="P97" s="137" t="s">
        <v>142</v>
      </c>
      <c r="Q97" s="138">
        <f t="shared" si="38"/>
        <v>316.92307692307691</v>
      </c>
      <c r="R97" s="144">
        <v>412</v>
      </c>
    </row>
    <row r="98" spans="1:18" ht="38.25" customHeight="1" x14ac:dyDescent="0.2">
      <c r="A98" s="215">
        <v>23</v>
      </c>
      <c r="B98" s="20" t="s">
        <v>122</v>
      </c>
      <c r="C98" s="216" t="s">
        <v>123</v>
      </c>
      <c r="D98" s="135">
        <v>60</v>
      </c>
      <c r="E98" s="219" t="s">
        <v>125</v>
      </c>
      <c r="F98" s="224"/>
      <c r="G98" s="224"/>
      <c r="H98" s="220"/>
      <c r="I98" s="143"/>
      <c r="J98" s="219" t="str">
        <f>CONCATENATE(ROUND(Q98*0.06,2),"-",ROUND(Q98*0.12,2))</f>
        <v>5,77-11,53</v>
      </c>
      <c r="K98" s="220"/>
      <c r="L98" s="219" t="str">
        <f>CONCATENATE(ROUND(N99*1000/I99,2),"-",ROUND(N99*1000/D99,2))</f>
        <v>87,5-175</v>
      </c>
      <c r="M98" s="220"/>
      <c r="N98" s="78"/>
      <c r="O98" s="223" t="s">
        <v>23</v>
      </c>
      <c r="P98" s="205" t="s">
        <v>24</v>
      </c>
      <c r="Q98" s="207">
        <f>R98/N99</f>
        <v>96.095238095238102</v>
      </c>
      <c r="R98" s="209">
        <v>1009</v>
      </c>
    </row>
    <row r="99" spans="1:18" ht="39" customHeight="1" x14ac:dyDescent="0.2">
      <c r="A99" s="215"/>
      <c r="B99" s="211" t="s">
        <v>124</v>
      </c>
      <c r="C99" s="217"/>
      <c r="D99" s="135">
        <v>60</v>
      </c>
      <c r="E99" s="225"/>
      <c r="F99" s="226"/>
      <c r="G99" s="226"/>
      <c r="H99" s="227"/>
      <c r="I99" s="136">
        <v>120</v>
      </c>
      <c r="J99" s="221"/>
      <c r="K99" s="222"/>
      <c r="L99" s="221"/>
      <c r="M99" s="222"/>
      <c r="N99" s="78">
        <v>10.5</v>
      </c>
      <c r="O99" s="217"/>
      <c r="P99" s="206"/>
      <c r="Q99" s="208"/>
      <c r="R99" s="210"/>
    </row>
    <row r="100" spans="1:18" ht="50.25" customHeight="1" x14ac:dyDescent="0.2">
      <c r="A100" s="215"/>
      <c r="B100" s="211"/>
      <c r="C100" s="218"/>
      <c r="D100" s="135">
        <v>60</v>
      </c>
      <c r="E100" s="221"/>
      <c r="F100" s="228"/>
      <c r="G100" s="228"/>
      <c r="H100" s="222"/>
      <c r="I100" s="136">
        <v>120</v>
      </c>
      <c r="J100" s="212" t="str">
        <f>CONCATENATE(ROUND(Q100*0.09,2),"-",ROUND(Q100*0.12,2))</f>
        <v>9,22-12,29</v>
      </c>
      <c r="K100" s="213"/>
      <c r="L100" s="212" t="str">
        <f>CONCATENATE(ROUND(N100*1000/I100,2),"-",ROUND(N100*1000/D100,2))</f>
        <v>27,5-55</v>
      </c>
      <c r="M100" s="214"/>
      <c r="N100" s="78">
        <v>3.3</v>
      </c>
      <c r="O100" s="218"/>
      <c r="P100" s="80" t="s">
        <v>25</v>
      </c>
      <c r="Q100" s="81">
        <f>R100/N100</f>
        <v>102.42424242424244</v>
      </c>
      <c r="R100" s="144">
        <v>338</v>
      </c>
    </row>
    <row r="101" spans="1:18" ht="24" customHeight="1" x14ac:dyDescent="0.2">
      <c r="A101" s="202">
        <v>24</v>
      </c>
      <c r="B101" s="7" t="s">
        <v>126</v>
      </c>
      <c r="C101" s="187" t="s">
        <v>127</v>
      </c>
      <c r="D101" s="162"/>
      <c r="E101" s="198">
        <v>120</v>
      </c>
      <c r="F101" s="198"/>
      <c r="G101" s="198"/>
      <c r="H101" s="198"/>
      <c r="I101" s="162">
        <v>120</v>
      </c>
      <c r="J101" s="198">
        <f>Q101/(1000/E101)</f>
        <v>16.488</v>
      </c>
      <c r="K101" s="198"/>
      <c r="L101" s="198" t="str">
        <f>CONCATENATE(ROUND(N101*1000/I101,2))</f>
        <v>125</v>
      </c>
      <c r="M101" s="203"/>
      <c r="N101" s="72">
        <v>15</v>
      </c>
      <c r="O101" s="198" t="s">
        <v>23</v>
      </c>
      <c r="P101" s="75" t="s">
        <v>128</v>
      </c>
      <c r="Q101" s="76">
        <f>R101/N101</f>
        <v>137.4</v>
      </c>
      <c r="R101" s="161">
        <v>2061</v>
      </c>
    </row>
    <row r="102" spans="1:18" ht="153.75" customHeight="1" x14ac:dyDescent="0.2">
      <c r="A102" s="202"/>
      <c r="B102" s="34" t="s">
        <v>150</v>
      </c>
      <c r="C102" s="187"/>
      <c r="D102" s="162"/>
      <c r="E102" s="198"/>
      <c r="F102" s="198"/>
      <c r="G102" s="198"/>
      <c r="H102" s="198"/>
      <c r="I102" s="162">
        <v>120</v>
      </c>
      <c r="J102" s="204">
        <f>Q102/(1000/120)</f>
        <v>17.653333333333332</v>
      </c>
      <c r="K102" s="204"/>
      <c r="L102" s="198" t="str">
        <f>CONCATENATE(ROUND(N102*1000/I102,2))</f>
        <v>37,5</v>
      </c>
      <c r="M102" s="203"/>
      <c r="N102" s="72">
        <v>4.5</v>
      </c>
      <c r="O102" s="198"/>
      <c r="P102" s="75" t="s">
        <v>129</v>
      </c>
      <c r="Q102" s="76">
        <f>R102/N102</f>
        <v>147.11111111111111</v>
      </c>
      <c r="R102" s="161">
        <v>662</v>
      </c>
    </row>
    <row r="103" spans="1:18" ht="80.25" customHeight="1" x14ac:dyDescent="0.2">
      <c r="A103" s="127" t="s">
        <v>0</v>
      </c>
      <c r="B103" s="156" t="s">
        <v>1</v>
      </c>
      <c r="C103" s="120" t="s">
        <v>2</v>
      </c>
      <c r="D103" s="157"/>
      <c r="E103" s="236" t="s">
        <v>3</v>
      </c>
      <c r="F103" s="236"/>
      <c r="G103" s="236"/>
      <c r="H103" s="236"/>
      <c r="I103" s="158"/>
      <c r="J103" s="237" t="s">
        <v>105</v>
      </c>
      <c r="K103" s="238"/>
      <c r="L103" s="237" t="s">
        <v>106</v>
      </c>
      <c r="M103" s="238"/>
      <c r="N103" s="129"/>
      <c r="O103" s="175" t="s">
        <v>5</v>
      </c>
      <c r="P103" s="130" t="s">
        <v>107</v>
      </c>
      <c r="Q103" s="172" t="s">
        <v>171</v>
      </c>
      <c r="R103" s="131" t="s">
        <v>7</v>
      </c>
    </row>
    <row r="104" spans="1:18" ht="45" customHeight="1" x14ac:dyDescent="0.2">
      <c r="A104" s="178">
        <v>25</v>
      </c>
      <c r="B104" s="7" t="s">
        <v>153</v>
      </c>
      <c r="C104" s="197" t="s">
        <v>127</v>
      </c>
      <c r="D104" s="159"/>
      <c r="E104" s="198">
        <v>120</v>
      </c>
      <c r="F104" s="198"/>
      <c r="G104" s="198"/>
      <c r="H104" s="198"/>
      <c r="I104" s="160">
        <v>120</v>
      </c>
      <c r="J104" s="199">
        <f>Q104/(1000/120)</f>
        <v>25.34181818181818</v>
      </c>
      <c r="K104" s="200"/>
      <c r="L104" s="186" t="str">
        <f>CONCATENATE(ROUND(N104*1000/I104,2))</f>
        <v>91,67</v>
      </c>
      <c r="M104" s="201"/>
      <c r="N104" s="72">
        <v>11</v>
      </c>
      <c r="O104" s="197" t="s">
        <v>23</v>
      </c>
      <c r="P104" s="75" t="s">
        <v>29</v>
      </c>
      <c r="Q104" s="76">
        <f>R104/N104</f>
        <v>211.18181818181819</v>
      </c>
      <c r="R104" s="132">
        <v>2323</v>
      </c>
    </row>
    <row r="105" spans="1:18" ht="121.5" customHeight="1" x14ac:dyDescent="0.2">
      <c r="A105" s="180"/>
      <c r="B105" s="34" t="s">
        <v>151</v>
      </c>
      <c r="C105" s="185"/>
      <c r="D105" s="154"/>
      <c r="E105" s="198"/>
      <c r="F105" s="198"/>
      <c r="G105" s="198"/>
      <c r="H105" s="198"/>
      <c r="I105" s="160">
        <v>120</v>
      </c>
      <c r="J105" s="199">
        <f>Q105/(1000/120)</f>
        <v>27.141176470588235</v>
      </c>
      <c r="K105" s="200"/>
      <c r="L105" s="186" t="str">
        <f>CONCATENATE(ROUND(N105*1000/I105,2))</f>
        <v>28,33</v>
      </c>
      <c r="M105" s="201"/>
      <c r="N105" s="72">
        <v>3.4</v>
      </c>
      <c r="O105" s="185"/>
      <c r="P105" s="75" t="s">
        <v>131</v>
      </c>
      <c r="Q105" s="76">
        <f>R105/N105</f>
        <v>226.1764705882353</v>
      </c>
      <c r="R105" s="148">
        <v>769</v>
      </c>
    </row>
    <row r="107" spans="1:18" x14ac:dyDescent="0.2">
      <c r="E107" s="195"/>
      <c r="F107" s="195"/>
      <c r="G107" s="195"/>
      <c r="H107" s="195"/>
      <c r="I107" s="195"/>
      <c r="J107" s="195"/>
      <c r="K107" s="195"/>
      <c r="L107" s="195"/>
      <c r="M107" s="195"/>
      <c r="N107" s="195"/>
      <c r="O107" s="195"/>
    </row>
    <row r="108" spans="1:18" x14ac:dyDescent="0.2">
      <c r="E108" s="195"/>
      <c r="F108" s="195"/>
      <c r="G108" s="195"/>
      <c r="H108" s="195"/>
      <c r="I108" s="195"/>
      <c r="J108" s="195"/>
      <c r="K108" s="195"/>
      <c r="L108" s="195"/>
      <c r="M108" s="195"/>
      <c r="N108" s="195"/>
      <c r="O108" s="195"/>
    </row>
    <row r="109" spans="1:18" x14ac:dyDescent="0.2"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</row>
    <row r="110" spans="1:18" x14ac:dyDescent="0.2">
      <c r="E110" s="196"/>
      <c r="F110" s="195"/>
      <c r="G110" s="195"/>
      <c r="H110" s="196"/>
      <c r="I110" s="195"/>
      <c r="J110" s="195"/>
      <c r="K110" s="195"/>
      <c r="L110" s="196"/>
      <c r="M110" s="195"/>
      <c r="N110" s="195"/>
      <c r="O110" s="195"/>
    </row>
    <row r="111" spans="1:18" x14ac:dyDescent="0.2"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</row>
  </sheetData>
  <sheetProtection password="CB5B" sheet="1" objects="1" scenarios="1" autoFilter="0"/>
  <mergeCells count="292">
    <mergeCell ref="E103:H103"/>
    <mergeCell ref="J103:K103"/>
    <mergeCell ref="L103:M103"/>
    <mergeCell ref="A16:A20"/>
    <mergeCell ref="A10:B10"/>
    <mergeCell ref="A11:A15"/>
    <mergeCell ref="C11:C15"/>
    <mergeCell ref="E11:E15"/>
    <mergeCell ref="F11:F15"/>
    <mergeCell ref="G11:G15"/>
    <mergeCell ref="G26:G30"/>
    <mergeCell ref="H26:H30"/>
    <mergeCell ref="A21:A25"/>
    <mergeCell ref="A40:A42"/>
    <mergeCell ref="C40:C42"/>
    <mergeCell ref="E40:H42"/>
    <mergeCell ref="J40:M40"/>
    <mergeCell ref="A26:A30"/>
    <mergeCell ref="E26:E30"/>
    <mergeCell ref="F26:F30"/>
    <mergeCell ref="A48:A50"/>
    <mergeCell ref="C48:C50"/>
    <mergeCell ref="E48:H50"/>
    <mergeCell ref="J48:M48"/>
    <mergeCell ref="C1:J1"/>
    <mergeCell ref="N1:Q1"/>
    <mergeCell ref="C2:J2"/>
    <mergeCell ref="C3:J3"/>
    <mergeCell ref="C4:J4"/>
    <mergeCell ref="C5:E5"/>
    <mergeCell ref="F5:J5"/>
    <mergeCell ref="A7:R7"/>
    <mergeCell ref="A8:A9"/>
    <mergeCell ref="B8:B9"/>
    <mergeCell ref="C8:C9"/>
    <mergeCell ref="E8:H8"/>
    <mergeCell ref="J8:M8"/>
    <mergeCell ref="O8:O9"/>
    <mergeCell ref="P8:P9"/>
    <mergeCell ref="Q8:Q9"/>
    <mergeCell ref="R8:R9"/>
    <mergeCell ref="O26:O27"/>
    <mergeCell ref="H11:H15"/>
    <mergeCell ref="O11:O12"/>
    <mergeCell ref="B12:B15"/>
    <mergeCell ref="O13:O15"/>
    <mergeCell ref="C16:C20"/>
    <mergeCell ref="E16:E20"/>
    <mergeCell ref="F16:F20"/>
    <mergeCell ref="G16:G20"/>
    <mergeCell ref="H16:H20"/>
    <mergeCell ref="O16:O17"/>
    <mergeCell ref="B17:B20"/>
    <mergeCell ref="O18:O20"/>
    <mergeCell ref="C21:C25"/>
    <mergeCell ref="E21:E25"/>
    <mergeCell ref="F21:F25"/>
    <mergeCell ref="G21:G25"/>
    <mergeCell ref="H21:H25"/>
    <mergeCell ref="O21:O22"/>
    <mergeCell ref="B22:B25"/>
    <mergeCell ref="O23:O25"/>
    <mergeCell ref="B27:B30"/>
    <mergeCell ref="O28:O30"/>
    <mergeCell ref="C26:C30"/>
    <mergeCell ref="R31:R32"/>
    <mergeCell ref="A33:A36"/>
    <mergeCell ref="C33:C36"/>
    <mergeCell ref="E33:E36"/>
    <mergeCell ref="H33:H36"/>
    <mergeCell ref="J33:J36"/>
    <mergeCell ref="M33:M36"/>
    <mergeCell ref="O33:O34"/>
    <mergeCell ref="B34:B36"/>
    <mergeCell ref="F34:F36"/>
    <mergeCell ref="K31:K32"/>
    <mergeCell ref="L31:L32"/>
    <mergeCell ref="M31:M32"/>
    <mergeCell ref="O31:O32"/>
    <mergeCell ref="P31:P32"/>
    <mergeCell ref="Q31:Q32"/>
    <mergeCell ref="C31:C32"/>
    <mergeCell ref="E31:E32"/>
    <mergeCell ref="F31:F32"/>
    <mergeCell ref="G31:G32"/>
    <mergeCell ref="H31:H32"/>
    <mergeCell ref="J31:J32"/>
    <mergeCell ref="A31:A32"/>
    <mergeCell ref="O40:O41"/>
    <mergeCell ref="B41:B42"/>
    <mergeCell ref="J41:M41"/>
    <mergeCell ref="J42:M42"/>
    <mergeCell ref="G34:G36"/>
    <mergeCell ref="O35:O36"/>
    <mergeCell ref="A37:A39"/>
    <mergeCell ref="C37:C39"/>
    <mergeCell ref="E37:H39"/>
    <mergeCell ref="J37:M37"/>
    <mergeCell ref="O37:O38"/>
    <mergeCell ref="B38:B39"/>
    <mergeCell ref="J38:M38"/>
    <mergeCell ref="J39:M39"/>
    <mergeCell ref="R43:R44"/>
    <mergeCell ref="A45:A47"/>
    <mergeCell ref="C45:C47"/>
    <mergeCell ref="E45:H47"/>
    <mergeCell ref="J45:M45"/>
    <mergeCell ref="O45:O46"/>
    <mergeCell ref="A43:A44"/>
    <mergeCell ref="B43:B44"/>
    <mergeCell ref="C43:C44"/>
    <mergeCell ref="E43:H43"/>
    <mergeCell ref="J43:M43"/>
    <mergeCell ref="O43:O44"/>
    <mergeCell ref="B46:B47"/>
    <mergeCell ref="J46:M46"/>
    <mergeCell ref="J47:M47"/>
    <mergeCell ref="P43:P44"/>
    <mergeCell ref="Q43:Q44"/>
    <mergeCell ref="O48:O49"/>
    <mergeCell ref="B49:B50"/>
    <mergeCell ref="J49:M49"/>
    <mergeCell ref="J50:M50"/>
    <mergeCell ref="A51:A52"/>
    <mergeCell ref="C51:C52"/>
    <mergeCell ref="E51:H52"/>
    <mergeCell ref="J51:M52"/>
    <mergeCell ref="O51:O52"/>
    <mergeCell ref="B63:B65"/>
    <mergeCell ref="A55:R55"/>
    <mergeCell ref="E56:H56"/>
    <mergeCell ref="J56:M56"/>
    <mergeCell ref="A57:A61"/>
    <mergeCell ref="P51:P52"/>
    <mergeCell ref="Q51:Q52"/>
    <mergeCell ref="R51:R52"/>
    <mergeCell ref="A53:A54"/>
    <mergeCell ref="C53:C54"/>
    <mergeCell ref="E53:H54"/>
    <mergeCell ref="J53:M54"/>
    <mergeCell ref="O53:O54"/>
    <mergeCell ref="C57:C61"/>
    <mergeCell ref="E57:H61"/>
    <mergeCell ref="J57:M57"/>
    <mergeCell ref="O57:O58"/>
    <mergeCell ref="B58:B61"/>
    <mergeCell ref="J60:M60"/>
    <mergeCell ref="J61:M61"/>
    <mergeCell ref="J58:M58"/>
    <mergeCell ref="J59:M59"/>
    <mergeCell ref="O59:O61"/>
    <mergeCell ref="J67:M67"/>
    <mergeCell ref="J68:M68"/>
    <mergeCell ref="O68:O70"/>
    <mergeCell ref="J69:M69"/>
    <mergeCell ref="J63:M63"/>
    <mergeCell ref="O63:O65"/>
    <mergeCell ref="J64:M64"/>
    <mergeCell ref="J65:M65"/>
    <mergeCell ref="C62:C65"/>
    <mergeCell ref="E62:H65"/>
    <mergeCell ref="O71:O72"/>
    <mergeCell ref="B72:B75"/>
    <mergeCell ref="J72:M72"/>
    <mergeCell ref="J73:M73"/>
    <mergeCell ref="O73:O75"/>
    <mergeCell ref="A66:A70"/>
    <mergeCell ref="C66:C70"/>
    <mergeCell ref="P76:P77"/>
    <mergeCell ref="J62:M62"/>
    <mergeCell ref="A76:A78"/>
    <mergeCell ref="C76:C78"/>
    <mergeCell ref="D76:D78"/>
    <mergeCell ref="E76:H78"/>
    <mergeCell ref="J76:M78"/>
    <mergeCell ref="J70:M70"/>
    <mergeCell ref="A71:A75"/>
    <mergeCell ref="C71:C75"/>
    <mergeCell ref="E71:H75"/>
    <mergeCell ref="J71:M71"/>
    <mergeCell ref="A62:A65"/>
    <mergeCell ref="E66:H70"/>
    <mergeCell ref="J66:M66"/>
    <mergeCell ref="O66:O67"/>
    <mergeCell ref="B67:B70"/>
    <mergeCell ref="Q76:Q77"/>
    <mergeCell ref="R76:R77"/>
    <mergeCell ref="B77:B78"/>
    <mergeCell ref="E79:H79"/>
    <mergeCell ref="J79:M79"/>
    <mergeCell ref="J74:M74"/>
    <mergeCell ref="J75:M75"/>
    <mergeCell ref="N76:N77"/>
    <mergeCell ref="B81:B85"/>
    <mergeCell ref="E81:H81"/>
    <mergeCell ref="J81:M81"/>
    <mergeCell ref="E82:H82"/>
    <mergeCell ref="J82:M82"/>
    <mergeCell ref="E83:H83"/>
    <mergeCell ref="J83:M83"/>
    <mergeCell ref="O76:O77"/>
    <mergeCell ref="A80:A85"/>
    <mergeCell ref="E80:H80"/>
    <mergeCell ref="J80:M80"/>
    <mergeCell ref="R83:R85"/>
    <mergeCell ref="E84:H84"/>
    <mergeCell ref="J84:M84"/>
    <mergeCell ref="E85:H85"/>
    <mergeCell ref="J85:M85"/>
    <mergeCell ref="R80:R82"/>
    <mergeCell ref="O80:O82"/>
    <mergeCell ref="P80:P82"/>
    <mergeCell ref="Q80:Q82"/>
    <mergeCell ref="O83:O85"/>
    <mergeCell ref="P83:P85"/>
    <mergeCell ref="Q83:Q85"/>
    <mergeCell ref="O90:O91"/>
    <mergeCell ref="B91:B92"/>
    <mergeCell ref="J91:K91"/>
    <mergeCell ref="L91:M91"/>
    <mergeCell ref="J92:K92"/>
    <mergeCell ref="L92:M92"/>
    <mergeCell ref="Q86:Q87"/>
    <mergeCell ref="R86:R87"/>
    <mergeCell ref="A88:R88"/>
    <mergeCell ref="E89:H89"/>
    <mergeCell ref="J89:K89"/>
    <mergeCell ref="L89:M89"/>
    <mergeCell ref="A90:A92"/>
    <mergeCell ref="C90:C92"/>
    <mergeCell ref="A86:A87"/>
    <mergeCell ref="C86:C87"/>
    <mergeCell ref="E86:H87"/>
    <mergeCell ref="J86:M87"/>
    <mergeCell ref="O86:O87"/>
    <mergeCell ref="P86:P87"/>
    <mergeCell ref="A93:A94"/>
    <mergeCell ref="C93:C94"/>
    <mergeCell ref="E93:H94"/>
    <mergeCell ref="J93:K93"/>
    <mergeCell ref="L93:M93"/>
    <mergeCell ref="J94:K94"/>
    <mergeCell ref="L94:M94"/>
    <mergeCell ref="E90:H92"/>
    <mergeCell ref="J90:K90"/>
    <mergeCell ref="L90:M90"/>
    <mergeCell ref="Q98:Q99"/>
    <mergeCell ref="R98:R99"/>
    <mergeCell ref="B99:B100"/>
    <mergeCell ref="J100:K100"/>
    <mergeCell ref="L100:M100"/>
    <mergeCell ref="A98:A100"/>
    <mergeCell ref="C98:C100"/>
    <mergeCell ref="J98:K99"/>
    <mergeCell ref="L98:M99"/>
    <mergeCell ref="O98:O100"/>
    <mergeCell ref="E98:H100"/>
    <mergeCell ref="A101:A102"/>
    <mergeCell ref="C101:C102"/>
    <mergeCell ref="E101:H102"/>
    <mergeCell ref="J101:K101"/>
    <mergeCell ref="L101:M101"/>
    <mergeCell ref="O101:O102"/>
    <mergeCell ref="J102:K102"/>
    <mergeCell ref="L102:M102"/>
    <mergeCell ref="P98:P99"/>
    <mergeCell ref="E107:O107"/>
    <mergeCell ref="E108:G108"/>
    <mergeCell ref="H108:K108"/>
    <mergeCell ref="L108:O108"/>
    <mergeCell ref="E110:G110"/>
    <mergeCell ref="H110:K110"/>
    <mergeCell ref="L110:O110"/>
    <mergeCell ref="A104:A105"/>
    <mergeCell ref="C104:C105"/>
    <mergeCell ref="E104:H105"/>
    <mergeCell ref="J104:K104"/>
    <mergeCell ref="L104:M104"/>
    <mergeCell ref="O104:O105"/>
    <mergeCell ref="J105:K105"/>
    <mergeCell ref="L105:M105"/>
    <mergeCell ref="A95:A97"/>
    <mergeCell ref="B96:B97"/>
    <mergeCell ref="C95:C97"/>
    <mergeCell ref="J95:K95"/>
    <mergeCell ref="J96:K96"/>
    <mergeCell ref="J97:K97"/>
    <mergeCell ref="L95:M95"/>
    <mergeCell ref="L96:M96"/>
    <mergeCell ref="L97:M97"/>
    <mergeCell ref="E95:H95"/>
    <mergeCell ref="E96:H97"/>
  </mergeCells>
  <hyperlinks>
    <hyperlink ref="B11" r:id="rId1" display="http://www.nort-udm.ru/catalog/ognezashita-derevo/pirilax-lux/?utm_source=site&amp;utm_medium=pdf&amp;utm_campaign=price&amp;utm_content=HEADER-POSITION&amp;utm_term=Pirilax-Lux"/>
    <hyperlink ref="B16" r:id="rId2"/>
    <hyperlink ref="B21" r:id="rId3" display="http://www.nort-udm.ru/catalog/ognezashita-derevo/pirilax-terma/?utm_source=site&amp;utm_medium=pdf&amp;utm_campaign=price&amp;utm_content=HEADER-POSITION&amp;utm_term=Pirilax-Terma"/>
    <hyperlink ref="B26" r:id="rId4"/>
    <hyperlink ref="B33" r:id="rId5"/>
    <hyperlink ref="B37" r:id="rId6"/>
    <hyperlink ref="B40" r:id="rId7"/>
    <hyperlink ref="B45" r:id="rId8"/>
    <hyperlink ref="B48" r:id="rId9"/>
    <hyperlink ref="B51" r:id="rId10"/>
    <hyperlink ref="B57" r:id="rId11" display="http://www.nort-udm.ru/catalog/antiseptic-wood/nortex-doctor-wood/?utm_source=site&amp;utm_medium=pdf&amp;utm_campaign=price&amp;utm_content=HEADER-POSITION&amp;utm_term=NORTEX-DOCTOR-WOOD"/>
    <hyperlink ref="B66" r:id="rId12" display="http://www.nort-udm.ru/catalog/antiseptic-wood/nortex-lux-wood/?utm_source=site&amp;utm_medium=pdf&amp;utm_campaign=price&amp;utm_content=HEADER-POSITION&amp;utm_term=NORTEX-LUX-WOOD"/>
    <hyperlink ref="B71" r:id="rId13" display="http://www.nort-udm.ru/catalog/antiseptic-beton/nortex-lux-beton/?utm_source=site&amp;utm_medium=pdf&amp;utm_campaign=price&amp;utm_content=HEADER-POSITION&amp;utm_term=NORTEX-LUX-CONCRETE"/>
    <hyperlink ref="B80" r:id="rId14" display="http://www.nort-udm.ru/catalog/antiseptic-wood/nortex-tranzit/?utm_source=site&amp;utm_medium=pdf&amp;utm_campaign=price&amp;utm_content=HEADER-POSITION&amp;utm_term=NORTEX-TRANSIT"/>
    <hyperlink ref="B90" r:id="rId15"/>
    <hyperlink ref="B93" r:id="rId16"/>
    <hyperlink ref="B98" r:id="rId17"/>
    <hyperlink ref="B101" r:id="rId18"/>
    <hyperlink ref="B104" r:id="rId19"/>
    <hyperlink ref="B76" r:id="rId20"/>
    <hyperlink ref="B31" r:id="rId21"/>
    <hyperlink ref="B95" r:id="rId22" display="http://www.nort-udm.ru/catalog/dec-wood/krasula-dlya-torci/?utm_source=site&amp;utm_medium=pdf&amp;utm_campaign=price&amp;utm_content=HEADER-POSITION&amp;utm_term=KRASULA-TORCI"/>
    <hyperlink ref="B62" r:id="rId23"/>
    <hyperlink ref="B53" r:id="rId24"/>
    <hyperlink ref="B86" r:id="rId25"/>
  </hyperlinks>
  <pageMargins left="0.47244094488188981" right="0.19685039370078741" top="0.31496062992125984" bottom="0.19685039370078741" header="0.31496062992125984" footer="0.19685039370078741"/>
  <pageSetup paperSize="9" scale="48" fitToHeight="5" orientation="portrait" r:id="rId26"/>
  <rowBreaks count="2" manualBreakCount="2">
    <brk id="42" max="17" man="1"/>
    <brk id="102" max="17" man="1"/>
  </rowBreaks>
  <drawing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view="pageBreakPreview" topLeftCell="A6" zoomScale="85" zoomScaleNormal="100" zoomScaleSheetLayoutView="85" workbookViewId="0">
      <selection activeCell="F11" sqref="F11"/>
    </sheetView>
  </sheetViews>
  <sheetFormatPr defaultRowHeight="12.75" x14ac:dyDescent="0.2"/>
  <cols>
    <col min="1" max="1" width="7" customWidth="1"/>
    <col min="2" max="2" width="100.42578125" customWidth="1"/>
    <col min="3" max="3" width="15.140625" customWidth="1"/>
    <col min="4" max="4" width="15.42578125" customWidth="1"/>
    <col min="5" max="5" width="10.42578125" style="114" customWidth="1"/>
    <col min="6" max="6" width="23.28515625" customWidth="1"/>
    <col min="7" max="7" width="16.7109375" hidden="1" customWidth="1"/>
    <col min="8" max="8" width="0" hidden="1" customWidth="1"/>
  </cols>
  <sheetData>
    <row r="1" spans="1:8" ht="35.25" customHeight="1" x14ac:dyDescent="0.2">
      <c r="B1" s="87"/>
      <c r="C1" s="328"/>
      <c r="D1" s="328"/>
      <c r="E1" s="328"/>
    </row>
    <row r="2" spans="1:8" ht="18.75" customHeight="1" x14ac:dyDescent="0.2">
      <c r="B2" s="88"/>
      <c r="C2" s="336"/>
      <c r="D2" s="336"/>
      <c r="E2" s="89"/>
    </row>
    <row r="3" spans="1:8" ht="20.25" customHeight="1" x14ac:dyDescent="0.35">
      <c r="A3" s="2"/>
      <c r="B3" s="90"/>
      <c r="C3" s="337"/>
      <c r="D3" s="338"/>
      <c r="E3" s="91"/>
      <c r="F3" s="2"/>
      <c r="G3" s="4"/>
      <c r="H3" s="4"/>
    </row>
    <row r="4" spans="1:8" ht="21.75" customHeight="1" x14ac:dyDescent="0.35">
      <c r="A4" s="2"/>
      <c r="B4" s="90"/>
      <c r="C4" s="337"/>
      <c r="D4" s="338"/>
      <c r="E4" s="91"/>
      <c r="F4" s="2"/>
      <c r="G4" s="4"/>
      <c r="H4" s="4"/>
    </row>
    <row r="5" spans="1:8" ht="42.75" customHeight="1" x14ac:dyDescent="0.35">
      <c r="A5" s="2" t="s">
        <v>172</v>
      </c>
      <c r="B5" s="2"/>
      <c r="C5" s="2"/>
      <c r="D5" s="2"/>
      <c r="E5" s="92"/>
      <c r="F5" s="2"/>
      <c r="G5" s="3"/>
      <c r="H5" s="3"/>
    </row>
    <row r="6" spans="1:8" ht="25.5" customHeight="1" x14ac:dyDescent="0.35">
      <c r="A6" s="331" t="s">
        <v>145</v>
      </c>
      <c r="B6" s="331"/>
      <c r="C6" s="331"/>
      <c r="D6" s="331"/>
      <c r="E6" s="331"/>
      <c r="F6" s="331"/>
      <c r="G6" s="4"/>
      <c r="H6" s="4"/>
    </row>
    <row r="7" spans="1:8" ht="33" customHeight="1" x14ac:dyDescent="0.2">
      <c r="A7" s="339" t="s">
        <v>0</v>
      </c>
      <c r="B7" s="339" t="s">
        <v>1</v>
      </c>
      <c r="C7" s="339" t="s">
        <v>5</v>
      </c>
      <c r="D7" s="339" t="s">
        <v>6</v>
      </c>
      <c r="E7" s="341" t="s">
        <v>132</v>
      </c>
      <c r="F7" s="343" t="s">
        <v>7</v>
      </c>
      <c r="G7" s="334" t="s">
        <v>8</v>
      </c>
      <c r="H7" s="334" t="s">
        <v>9</v>
      </c>
    </row>
    <row r="8" spans="1:8" ht="33.75" customHeight="1" x14ac:dyDescent="0.2">
      <c r="A8" s="340"/>
      <c r="B8" s="340"/>
      <c r="C8" s="340"/>
      <c r="D8" s="340"/>
      <c r="E8" s="342"/>
      <c r="F8" s="344"/>
      <c r="G8" s="335"/>
      <c r="H8" s="335"/>
    </row>
    <row r="9" spans="1:8" ht="39.75" customHeight="1" x14ac:dyDescent="0.2">
      <c r="A9" s="332" t="s">
        <v>18</v>
      </c>
      <c r="B9" s="333"/>
      <c r="C9" s="5"/>
      <c r="D9" s="5"/>
      <c r="E9" s="93"/>
      <c r="F9" s="5"/>
      <c r="G9" s="5"/>
      <c r="H9" s="6"/>
    </row>
    <row r="10" spans="1:8" ht="41.25" customHeight="1" x14ac:dyDescent="0.25">
      <c r="A10" s="276">
        <v>1</v>
      </c>
      <c r="B10" s="94" t="s">
        <v>155</v>
      </c>
      <c r="C10" s="247" t="s">
        <v>20</v>
      </c>
      <c r="D10" s="11" t="s">
        <v>21</v>
      </c>
      <c r="E10" s="95">
        <v>1</v>
      </c>
      <c r="F10" s="121">
        <v>12650</v>
      </c>
      <c r="G10" s="13">
        <f t="shared" ref="G10:G72" si="0">ROUNDUP(F10*1.15,0)</f>
        <v>14548</v>
      </c>
      <c r="H10" s="13">
        <f t="shared" ref="H10:H40" si="1">ROUNDUP(F10*1.3,0)</f>
        <v>16445</v>
      </c>
    </row>
    <row r="11" spans="1:8" ht="34.5" customHeight="1" x14ac:dyDescent="0.2">
      <c r="A11" s="276"/>
      <c r="B11" s="181" t="s">
        <v>173</v>
      </c>
      <c r="C11" s="248"/>
      <c r="D11" s="16" t="s">
        <v>22</v>
      </c>
      <c r="E11" s="96">
        <v>1</v>
      </c>
      <c r="F11" s="121">
        <v>7345</v>
      </c>
      <c r="G11" s="13">
        <f t="shared" si="0"/>
        <v>8447</v>
      </c>
      <c r="H11" s="13">
        <f t="shared" si="1"/>
        <v>9549</v>
      </c>
    </row>
    <row r="12" spans="1:8" ht="24" customHeight="1" x14ac:dyDescent="0.2">
      <c r="A12" s="276"/>
      <c r="B12" s="181"/>
      <c r="C12" s="247"/>
      <c r="D12" s="16" t="s">
        <v>24</v>
      </c>
      <c r="E12" s="96">
        <v>1</v>
      </c>
      <c r="F12" s="121">
        <v>3439</v>
      </c>
      <c r="G12" s="13">
        <f t="shared" si="0"/>
        <v>3955</v>
      </c>
      <c r="H12" s="13">
        <f t="shared" si="1"/>
        <v>4471</v>
      </c>
    </row>
    <row r="13" spans="1:8" ht="24" customHeight="1" x14ac:dyDescent="0.2">
      <c r="A13" s="276"/>
      <c r="B13" s="181"/>
      <c r="C13" s="304"/>
      <c r="D13" s="16" t="s">
        <v>25</v>
      </c>
      <c r="E13" s="96">
        <v>4</v>
      </c>
      <c r="F13" s="121">
        <v>1157</v>
      </c>
      <c r="G13" s="13">
        <f t="shared" si="0"/>
        <v>1331</v>
      </c>
      <c r="H13" s="13">
        <f t="shared" si="1"/>
        <v>1505</v>
      </c>
    </row>
    <row r="14" spans="1:8" ht="24" customHeight="1" x14ac:dyDescent="0.2">
      <c r="A14" s="276"/>
      <c r="B14" s="182"/>
      <c r="C14" s="248"/>
      <c r="D14" s="16" t="s">
        <v>133</v>
      </c>
      <c r="E14" s="96">
        <v>4</v>
      </c>
      <c r="F14" s="121">
        <v>376</v>
      </c>
      <c r="G14" s="13">
        <f t="shared" si="0"/>
        <v>433</v>
      </c>
      <c r="H14" s="13">
        <f t="shared" si="1"/>
        <v>489</v>
      </c>
    </row>
    <row r="15" spans="1:8" ht="36" customHeight="1" x14ac:dyDescent="0.25">
      <c r="A15" s="215">
        <v>2</v>
      </c>
      <c r="B15" s="97" t="s">
        <v>156</v>
      </c>
      <c r="C15" s="247" t="s">
        <v>20</v>
      </c>
      <c r="D15" s="25" t="s">
        <v>21</v>
      </c>
      <c r="E15" s="98">
        <v>1</v>
      </c>
      <c r="F15" s="121">
        <v>9612</v>
      </c>
      <c r="G15" s="86">
        <f t="shared" si="0"/>
        <v>11054</v>
      </c>
      <c r="H15" s="86">
        <f t="shared" si="1"/>
        <v>12496</v>
      </c>
    </row>
    <row r="16" spans="1:8" ht="36" customHeight="1" x14ac:dyDescent="0.2">
      <c r="A16" s="215"/>
      <c r="B16" s="211" t="s">
        <v>174</v>
      </c>
      <c r="C16" s="248"/>
      <c r="D16" s="29" t="s">
        <v>22</v>
      </c>
      <c r="E16" s="99">
        <v>1</v>
      </c>
      <c r="F16" s="121">
        <v>5581</v>
      </c>
      <c r="G16" s="86">
        <f t="shared" si="0"/>
        <v>6419</v>
      </c>
      <c r="H16" s="86">
        <f t="shared" si="1"/>
        <v>7256</v>
      </c>
    </row>
    <row r="17" spans="1:8" ht="27.75" customHeight="1" x14ac:dyDescent="0.2">
      <c r="A17" s="215"/>
      <c r="B17" s="211"/>
      <c r="C17" s="247"/>
      <c r="D17" s="29" t="s">
        <v>29</v>
      </c>
      <c r="E17" s="99">
        <v>1</v>
      </c>
      <c r="F17" s="121">
        <v>2738</v>
      </c>
      <c r="G17" s="86">
        <f t="shared" si="0"/>
        <v>3149</v>
      </c>
      <c r="H17" s="86">
        <f t="shared" si="1"/>
        <v>3560</v>
      </c>
    </row>
    <row r="18" spans="1:8" ht="27.75" customHeight="1" x14ac:dyDescent="0.2">
      <c r="A18" s="215"/>
      <c r="B18" s="211"/>
      <c r="C18" s="304"/>
      <c r="D18" s="29" t="s">
        <v>30</v>
      </c>
      <c r="E18" s="99">
        <v>4</v>
      </c>
      <c r="F18" s="121">
        <v>933</v>
      </c>
      <c r="G18" s="86">
        <f t="shared" si="0"/>
        <v>1073</v>
      </c>
      <c r="H18" s="86">
        <f t="shared" si="1"/>
        <v>1213</v>
      </c>
    </row>
    <row r="19" spans="1:8" ht="27.75" customHeight="1" x14ac:dyDescent="0.2">
      <c r="A19" s="215"/>
      <c r="B19" s="274"/>
      <c r="C19" s="248"/>
      <c r="D19" s="29" t="s">
        <v>31</v>
      </c>
      <c r="E19" s="99">
        <v>4</v>
      </c>
      <c r="F19" s="121">
        <v>314</v>
      </c>
      <c r="G19" s="86">
        <f t="shared" si="0"/>
        <v>362</v>
      </c>
      <c r="H19" s="86">
        <f t="shared" si="1"/>
        <v>409</v>
      </c>
    </row>
    <row r="20" spans="1:8" ht="42" customHeight="1" x14ac:dyDescent="0.25">
      <c r="A20" s="276">
        <v>3</v>
      </c>
      <c r="B20" s="94" t="s">
        <v>157</v>
      </c>
      <c r="C20" s="247" t="s">
        <v>20</v>
      </c>
      <c r="D20" s="11" t="s">
        <v>21</v>
      </c>
      <c r="E20" s="95">
        <v>1</v>
      </c>
      <c r="F20" s="121">
        <v>9660</v>
      </c>
      <c r="G20" s="13">
        <f t="shared" si="0"/>
        <v>11109</v>
      </c>
      <c r="H20" s="13">
        <f t="shared" si="1"/>
        <v>12558</v>
      </c>
    </row>
    <row r="21" spans="1:8" ht="42" customHeight="1" x14ac:dyDescent="0.2">
      <c r="A21" s="276"/>
      <c r="B21" s="230" t="s">
        <v>175</v>
      </c>
      <c r="C21" s="248"/>
      <c r="D21" s="16" t="s">
        <v>138</v>
      </c>
      <c r="E21" s="96">
        <v>1</v>
      </c>
      <c r="F21" s="121">
        <v>6076</v>
      </c>
      <c r="G21" s="13">
        <f t="shared" si="0"/>
        <v>6988</v>
      </c>
      <c r="H21" s="13">
        <f t="shared" si="1"/>
        <v>7899</v>
      </c>
    </row>
    <row r="22" spans="1:8" ht="24.75" customHeight="1" x14ac:dyDescent="0.2">
      <c r="A22" s="276"/>
      <c r="B22" s="230"/>
      <c r="C22" s="247"/>
      <c r="D22" s="16" t="s">
        <v>29</v>
      </c>
      <c r="E22" s="96">
        <v>1</v>
      </c>
      <c r="F22" s="121">
        <v>2751</v>
      </c>
      <c r="G22" s="13">
        <f t="shared" si="0"/>
        <v>3164</v>
      </c>
      <c r="H22" s="13">
        <f t="shared" si="1"/>
        <v>3577</v>
      </c>
    </row>
    <row r="23" spans="1:8" ht="24.75" customHeight="1" x14ac:dyDescent="0.2">
      <c r="A23" s="276"/>
      <c r="B23" s="230"/>
      <c r="C23" s="304"/>
      <c r="D23" s="16" t="s">
        <v>30</v>
      </c>
      <c r="E23" s="96">
        <v>4</v>
      </c>
      <c r="F23" s="121">
        <v>936</v>
      </c>
      <c r="G23" s="13">
        <f t="shared" si="0"/>
        <v>1077</v>
      </c>
      <c r="H23" s="13">
        <f t="shared" si="1"/>
        <v>1217</v>
      </c>
    </row>
    <row r="24" spans="1:8" ht="24.75" customHeight="1" x14ac:dyDescent="0.2">
      <c r="A24" s="276"/>
      <c r="B24" s="231"/>
      <c r="C24" s="248"/>
      <c r="D24" s="16" t="s">
        <v>31</v>
      </c>
      <c r="E24" s="96">
        <v>4</v>
      </c>
      <c r="F24" s="121">
        <v>315</v>
      </c>
      <c r="G24" s="13">
        <f t="shared" si="0"/>
        <v>363</v>
      </c>
      <c r="H24" s="13">
        <f t="shared" si="1"/>
        <v>410</v>
      </c>
    </row>
    <row r="25" spans="1:8" ht="38.25" customHeight="1" x14ac:dyDescent="0.25">
      <c r="A25" s="215">
        <v>4</v>
      </c>
      <c r="B25" s="97" t="s">
        <v>34</v>
      </c>
      <c r="C25" s="247"/>
      <c r="D25" s="25" t="s">
        <v>38</v>
      </c>
      <c r="E25" s="98">
        <v>1</v>
      </c>
      <c r="F25" s="122">
        <v>7903</v>
      </c>
      <c r="G25" s="86">
        <f t="shared" si="0"/>
        <v>9089</v>
      </c>
      <c r="H25" s="86">
        <f t="shared" si="1"/>
        <v>10274</v>
      </c>
    </row>
    <row r="26" spans="1:8" ht="35.25" customHeight="1" x14ac:dyDescent="0.2">
      <c r="A26" s="215"/>
      <c r="B26" s="211" t="s">
        <v>39</v>
      </c>
      <c r="C26" s="248"/>
      <c r="D26" s="29" t="s">
        <v>139</v>
      </c>
      <c r="E26" s="99">
        <v>1</v>
      </c>
      <c r="F26" s="121">
        <v>4519</v>
      </c>
      <c r="G26" s="86">
        <f t="shared" si="0"/>
        <v>5197</v>
      </c>
      <c r="H26" s="86">
        <f t="shared" si="1"/>
        <v>5875</v>
      </c>
    </row>
    <row r="27" spans="1:8" ht="22.5" customHeight="1" x14ac:dyDescent="0.2">
      <c r="A27" s="215"/>
      <c r="B27" s="211"/>
      <c r="C27" s="247"/>
      <c r="D27" s="29" t="s">
        <v>140</v>
      </c>
      <c r="E27" s="99">
        <v>1</v>
      </c>
      <c r="F27" s="121">
        <v>2183</v>
      </c>
      <c r="G27" s="86">
        <f t="shared" si="0"/>
        <v>2511</v>
      </c>
      <c r="H27" s="86">
        <f t="shared" si="1"/>
        <v>2838</v>
      </c>
    </row>
    <row r="28" spans="1:8" ht="22.5" customHeight="1" x14ac:dyDescent="0.2">
      <c r="A28" s="215"/>
      <c r="B28" s="211"/>
      <c r="C28" s="304"/>
      <c r="D28" s="29" t="s">
        <v>141</v>
      </c>
      <c r="E28" s="99">
        <v>4</v>
      </c>
      <c r="F28" s="121">
        <v>740</v>
      </c>
      <c r="G28" s="86">
        <f t="shared" si="0"/>
        <v>851</v>
      </c>
      <c r="H28" s="86">
        <f t="shared" si="1"/>
        <v>962</v>
      </c>
    </row>
    <row r="29" spans="1:8" ht="22.5" customHeight="1" x14ac:dyDescent="0.2">
      <c r="A29" s="215"/>
      <c r="B29" s="274"/>
      <c r="C29" s="248"/>
      <c r="D29" s="29" t="s">
        <v>26</v>
      </c>
      <c r="E29" s="99">
        <v>4</v>
      </c>
      <c r="F29" s="121">
        <v>245</v>
      </c>
      <c r="G29" s="86">
        <f t="shared" si="0"/>
        <v>282</v>
      </c>
      <c r="H29" s="86">
        <f t="shared" si="1"/>
        <v>319</v>
      </c>
    </row>
    <row r="30" spans="1:8" ht="29.25" customHeight="1" x14ac:dyDescent="0.25">
      <c r="A30" s="178">
        <v>5</v>
      </c>
      <c r="B30" s="94" t="s">
        <v>40</v>
      </c>
      <c r="C30" s="247" t="s">
        <v>42</v>
      </c>
      <c r="D30" s="306" t="s">
        <v>43</v>
      </c>
      <c r="E30" s="345">
        <v>1</v>
      </c>
      <c r="F30" s="308">
        <v>1350</v>
      </c>
      <c r="G30" s="86"/>
      <c r="H30" s="86"/>
    </row>
    <row r="31" spans="1:8" ht="42" customHeight="1" x14ac:dyDescent="0.2">
      <c r="A31" s="179"/>
      <c r="B31" s="149" t="s">
        <v>148</v>
      </c>
      <c r="C31" s="304"/>
      <c r="D31" s="307"/>
      <c r="E31" s="346"/>
      <c r="F31" s="309"/>
      <c r="G31" s="86">
        <f>ROUNDUP(F30*1.15,0)</f>
        <v>1553</v>
      </c>
      <c r="H31" s="86">
        <f>ROUNDUP(F30*1.3,0)</f>
        <v>1755</v>
      </c>
    </row>
    <row r="32" spans="1:8" ht="36.75" customHeight="1" x14ac:dyDescent="0.25">
      <c r="A32" s="215">
        <v>6</v>
      </c>
      <c r="B32" s="97" t="s">
        <v>44</v>
      </c>
      <c r="C32" s="247" t="s">
        <v>20</v>
      </c>
      <c r="D32" s="83" t="s">
        <v>46</v>
      </c>
      <c r="E32" s="100">
        <v>1</v>
      </c>
      <c r="F32" s="121">
        <v>4015</v>
      </c>
      <c r="G32" s="13">
        <f t="shared" si="0"/>
        <v>4618</v>
      </c>
      <c r="H32" s="13">
        <f t="shared" si="1"/>
        <v>5220</v>
      </c>
    </row>
    <row r="33" spans="1:8" ht="36.75" customHeight="1" x14ac:dyDescent="0.2">
      <c r="A33" s="215"/>
      <c r="B33" s="211" t="s">
        <v>47</v>
      </c>
      <c r="C33" s="248"/>
      <c r="D33" s="83" t="s">
        <v>50</v>
      </c>
      <c r="E33" s="100">
        <v>1</v>
      </c>
      <c r="F33" s="121">
        <v>12977</v>
      </c>
      <c r="G33" s="13">
        <f t="shared" si="0"/>
        <v>14924</v>
      </c>
      <c r="H33" s="13">
        <f t="shared" si="1"/>
        <v>16871</v>
      </c>
    </row>
    <row r="34" spans="1:8" ht="36" customHeight="1" x14ac:dyDescent="0.2">
      <c r="A34" s="215"/>
      <c r="B34" s="211"/>
      <c r="C34" s="247" t="s">
        <v>23</v>
      </c>
      <c r="D34" s="83" t="s">
        <v>51</v>
      </c>
      <c r="E34" s="100">
        <v>1</v>
      </c>
      <c r="F34" s="121">
        <v>3418</v>
      </c>
      <c r="G34" s="13">
        <f t="shared" si="0"/>
        <v>3931</v>
      </c>
      <c r="H34" s="13">
        <f t="shared" si="1"/>
        <v>4444</v>
      </c>
    </row>
    <row r="35" spans="1:8" ht="36" customHeight="1" x14ac:dyDescent="0.2">
      <c r="A35" s="215"/>
      <c r="B35" s="274"/>
      <c r="C35" s="248"/>
      <c r="D35" s="83" t="s">
        <v>52</v>
      </c>
      <c r="E35" s="100">
        <v>1</v>
      </c>
      <c r="F35" s="121">
        <v>1143</v>
      </c>
      <c r="G35" s="13">
        <f t="shared" si="0"/>
        <v>1315</v>
      </c>
      <c r="H35" s="13">
        <f t="shared" si="1"/>
        <v>1486</v>
      </c>
    </row>
    <row r="36" spans="1:8" ht="38.25" customHeight="1" x14ac:dyDescent="0.2">
      <c r="A36" s="276">
        <v>7</v>
      </c>
      <c r="B36" s="7" t="s">
        <v>53</v>
      </c>
      <c r="C36" s="275" t="s">
        <v>20</v>
      </c>
      <c r="D36" s="11" t="s">
        <v>56</v>
      </c>
      <c r="E36" s="95">
        <v>1</v>
      </c>
      <c r="F36" s="121">
        <v>5984</v>
      </c>
      <c r="G36" s="86">
        <f t="shared" si="0"/>
        <v>6882</v>
      </c>
      <c r="H36" s="86">
        <f t="shared" si="1"/>
        <v>7780</v>
      </c>
    </row>
    <row r="37" spans="1:8" ht="38.25" customHeight="1" x14ac:dyDescent="0.2">
      <c r="A37" s="276"/>
      <c r="B37" s="230" t="s">
        <v>176</v>
      </c>
      <c r="C37" s="275"/>
      <c r="D37" s="11" t="s">
        <v>57</v>
      </c>
      <c r="E37" s="95">
        <v>1</v>
      </c>
      <c r="F37" s="121">
        <v>3127</v>
      </c>
      <c r="G37" s="86">
        <f t="shared" si="0"/>
        <v>3597</v>
      </c>
      <c r="H37" s="86">
        <f t="shared" si="1"/>
        <v>4066</v>
      </c>
    </row>
    <row r="38" spans="1:8" ht="72.75" customHeight="1" x14ac:dyDescent="0.2">
      <c r="A38" s="276"/>
      <c r="B38" s="231"/>
      <c r="C38" s="82" t="s">
        <v>23</v>
      </c>
      <c r="D38" s="11" t="s">
        <v>58</v>
      </c>
      <c r="E38" s="95">
        <v>1</v>
      </c>
      <c r="F38" s="121">
        <v>1514</v>
      </c>
      <c r="G38" s="86">
        <f t="shared" si="0"/>
        <v>1742</v>
      </c>
      <c r="H38" s="86">
        <f t="shared" si="1"/>
        <v>1969</v>
      </c>
    </row>
    <row r="39" spans="1:8" ht="36.75" customHeight="1" x14ac:dyDescent="0.2">
      <c r="A39" s="215">
        <v>8</v>
      </c>
      <c r="B39" s="20" t="s">
        <v>59</v>
      </c>
      <c r="C39" s="247" t="s">
        <v>20</v>
      </c>
      <c r="D39" s="25" t="s">
        <v>56</v>
      </c>
      <c r="E39" s="98">
        <v>1</v>
      </c>
      <c r="F39" s="121">
        <v>6330</v>
      </c>
      <c r="G39" s="13">
        <f t="shared" si="0"/>
        <v>7280</v>
      </c>
      <c r="H39" s="13">
        <f t="shared" si="1"/>
        <v>8229</v>
      </c>
    </row>
    <row r="40" spans="1:8" ht="36.75" customHeight="1" x14ac:dyDescent="0.2">
      <c r="A40" s="215"/>
      <c r="B40" s="211" t="s">
        <v>177</v>
      </c>
      <c r="C40" s="248"/>
      <c r="D40" s="25" t="s">
        <v>57</v>
      </c>
      <c r="E40" s="98">
        <v>1</v>
      </c>
      <c r="F40" s="121">
        <v>3308</v>
      </c>
      <c r="G40" s="13">
        <f t="shared" si="0"/>
        <v>3805</v>
      </c>
      <c r="H40" s="13">
        <f t="shared" si="1"/>
        <v>4301</v>
      </c>
    </row>
    <row r="41" spans="1:8" ht="73.5" customHeight="1" x14ac:dyDescent="0.2">
      <c r="A41" s="215"/>
      <c r="B41" s="274"/>
      <c r="C41" s="82" t="s">
        <v>23</v>
      </c>
      <c r="D41" s="25" t="s">
        <v>58</v>
      </c>
      <c r="E41" s="98">
        <v>1</v>
      </c>
      <c r="F41" s="121">
        <v>1601</v>
      </c>
      <c r="G41" s="13">
        <f t="shared" si="0"/>
        <v>1842</v>
      </c>
      <c r="H41" s="13">
        <f>ROUNDUP(F41*1.3,0)</f>
        <v>2082</v>
      </c>
    </row>
    <row r="42" spans="1:8" s="101" customFormat="1" ht="36.75" customHeight="1" x14ac:dyDescent="0.2">
      <c r="A42" s="178">
        <v>9</v>
      </c>
      <c r="B42" s="7" t="s">
        <v>61</v>
      </c>
      <c r="C42" s="247" t="s">
        <v>20</v>
      </c>
      <c r="D42" s="11" t="s">
        <v>62</v>
      </c>
      <c r="E42" s="95">
        <v>1</v>
      </c>
      <c r="F42" s="121">
        <v>6033</v>
      </c>
      <c r="G42" s="13"/>
      <c r="H42" s="13"/>
    </row>
    <row r="43" spans="1:8" ht="36.75" customHeight="1" x14ac:dyDescent="0.2">
      <c r="A43" s="179"/>
      <c r="B43" s="230" t="s">
        <v>63</v>
      </c>
      <c r="C43" s="304"/>
      <c r="D43" s="11" t="s">
        <v>64</v>
      </c>
      <c r="E43" s="95">
        <v>1</v>
      </c>
      <c r="F43" s="121">
        <v>3154</v>
      </c>
      <c r="G43" s="86">
        <f t="shared" si="0"/>
        <v>3628</v>
      </c>
      <c r="H43" s="86">
        <f>ROUNDUP(F43*1.3,0)</f>
        <v>4101</v>
      </c>
    </row>
    <row r="44" spans="1:8" ht="73.5" customHeight="1" x14ac:dyDescent="0.2">
      <c r="A44" s="180"/>
      <c r="B44" s="231"/>
      <c r="C44" s="82" t="s">
        <v>23</v>
      </c>
      <c r="D44" s="11" t="s">
        <v>65</v>
      </c>
      <c r="E44" s="95">
        <v>1</v>
      </c>
      <c r="F44" s="121">
        <v>1526</v>
      </c>
      <c r="G44" s="86">
        <f t="shared" si="0"/>
        <v>1755</v>
      </c>
      <c r="H44" s="86">
        <f>ROUNDUP(F44*1.3,0)</f>
        <v>1984</v>
      </c>
    </row>
    <row r="45" spans="1:8" ht="36.75" customHeight="1" x14ac:dyDescent="0.2">
      <c r="A45" s="215">
        <v>10</v>
      </c>
      <c r="B45" s="20" t="s">
        <v>66</v>
      </c>
      <c r="C45" s="247" t="s">
        <v>20</v>
      </c>
      <c r="D45" s="25" t="s">
        <v>62</v>
      </c>
      <c r="E45" s="98">
        <v>1</v>
      </c>
      <c r="F45" s="121">
        <v>6033</v>
      </c>
      <c r="G45" s="13">
        <f t="shared" si="0"/>
        <v>6938</v>
      </c>
      <c r="H45" s="13">
        <f t="shared" ref="H45:H72" si="2">ROUNDUP(F45*1.3,0)</f>
        <v>7843</v>
      </c>
    </row>
    <row r="46" spans="1:8" ht="36.75" customHeight="1" x14ac:dyDescent="0.2">
      <c r="A46" s="215"/>
      <c r="B46" s="211" t="s">
        <v>68</v>
      </c>
      <c r="C46" s="304"/>
      <c r="D46" s="84" t="s">
        <v>64</v>
      </c>
      <c r="E46" s="98">
        <v>1</v>
      </c>
      <c r="F46" s="121">
        <v>3154</v>
      </c>
      <c r="G46" s="13">
        <f t="shared" si="0"/>
        <v>3628</v>
      </c>
      <c r="H46" s="13">
        <f t="shared" si="2"/>
        <v>4101</v>
      </c>
    </row>
    <row r="47" spans="1:8" ht="73.5" customHeight="1" x14ac:dyDescent="0.2">
      <c r="A47" s="215"/>
      <c r="B47" s="347"/>
      <c r="C47" s="82" t="s">
        <v>23</v>
      </c>
      <c r="D47" s="25" t="s">
        <v>58</v>
      </c>
      <c r="E47" s="98">
        <v>1</v>
      </c>
      <c r="F47" s="121">
        <v>1526</v>
      </c>
      <c r="G47" s="13">
        <f t="shared" si="0"/>
        <v>1755</v>
      </c>
      <c r="H47" s="13">
        <f t="shared" si="2"/>
        <v>1984</v>
      </c>
    </row>
    <row r="48" spans="1:8" ht="26.25" customHeight="1" x14ac:dyDescent="0.25">
      <c r="A48" s="178">
        <v>11</v>
      </c>
      <c r="B48" s="94" t="s">
        <v>69</v>
      </c>
      <c r="C48" s="247" t="s">
        <v>20</v>
      </c>
      <c r="D48" s="306" t="s">
        <v>71</v>
      </c>
      <c r="E48" s="345">
        <v>1</v>
      </c>
      <c r="F48" s="308">
        <v>17004</v>
      </c>
      <c r="G48" s="13"/>
      <c r="H48" s="13"/>
    </row>
    <row r="49" spans="1:9" ht="68.25" customHeight="1" x14ac:dyDescent="0.2">
      <c r="A49" s="180"/>
      <c r="B49" s="34" t="s">
        <v>72</v>
      </c>
      <c r="C49" s="248"/>
      <c r="D49" s="307"/>
      <c r="E49" s="346"/>
      <c r="F49" s="309"/>
      <c r="G49" s="86">
        <f>ROUNDUP(F48*1.15,0)</f>
        <v>19555</v>
      </c>
      <c r="H49" s="86">
        <f>ROUNDUP(F48*1.3,0)</f>
        <v>22106</v>
      </c>
      <c r="I49" s="50"/>
    </row>
    <row r="50" spans="1:9" ht="33" customHeight="1" x14ac:dyDescent="0.2">
      <c r="A50" s="249">
        <v>12</v>
      </c>
      <c r="B50" s="20" t="s">
        <v>73</v>
      </c>
      <c r="C50" s="247"/>
      <c r="D50" s="25" t="s">
        <v>75</v>
      </c>
      <c r="E50" s="98">
        <v>5</v>
      </c>
      <c r="F50" s="168">
        <v>479</v>
      </c>
      <c r="G50" s="86"/>
      <c r="H50" s="86"/>
      <c r="I50" s="50"/>
    </row>
    <row r="51" spans="1:9" ht="58.5" customHeight="1" x14ac:dyDescent="0.2">
      <c r="A51" s="251"/>
      <c r="B51" s="53" t="s">
        <v>178</v>
      </c>
      <c r="C51" s="248"/>
      <c r="D51" s="25" t="s">
        <v>161</v>
      </c>
      <c r="E51" s="98">
        <v>1</v>
      </c>
      <c r="F51" s="168">
        <v>1812</v>
      </c>
      <c r="G51" s="13">
        <f>ROUNDUP(F50*1.15,0)</f>
        <v>551</v>
      </c>
      <c r="H51" s="13">
        <f>ROUNDUP(F50*1.3,0)</f>
        <v>623</v>
      </c>
    </row>
    <row r="52" spans="1:9" ht="26.25" x14ac:dyDescent="0.2">
      <c r="A52" s="348" t="s">
        <v>76</v>
      </c>
      <c r="B52" s="349"/>
      <c r="C52" s="349"/>
      <c r="D52" s="349"/>
      <c r="E52" s="349"/>
      <c r="F52" s="349"/>
      <c r="G52" s="349"/>
      <c r="H52" s="350"/>
    </row>
    <row r="53" spans="1:9" ht="39.75" customHeight="1" x14ac:dyDescent="0.25">
      <c r="A53" s="276">
        <v>13</v>
      </c>
      <c r="B53" s="94" t="s">
        <v>134</v>
      </c>
      <c r="C53" s="247" t="s">
        <v>20</v>
      </c>
      <c r="D53" s="11" t="s">
        <v>62</v>
      </c>
      <c r="E53" s="95">
        <v>1</v>
      </c>
      <c r="F53" s="122">
        <v>4451</v>
      </c>
      <c r="G53" s="86">
        <f t="shared" si="0"/>
        <v>5119</v>
      </c>
      <c r="H53" s="86">
        <f t="shared" si="2"/>
        <v>5787</v>
      </c>
    </row>
    <row r="54" spans="1:9" ht="39.75" customHeight="1" x14ac:dyDescent="0.2">
      <c r="A54" s="276"/>
      <c r="B54" s="230" t="s">
        <v>80</v>
      </c>
      <c r="C54" s="248"/>
      <c r="D54" s="16" t="s">
        <v>64</v>
      </c>
      <c r="E54" s="96">
        <v>1</v>
      </c>
      <c r="F54" s="122">
        <v>2629</v>
      </c>
      <c r="G54" s="86">
        <f t="shared" si="0"/>
        <v>3024</v>
      </c>
      <c r="H54" s="86">
        <f t="shared" si="2"/>
        <v>3418</v>
      </c>
    </row>
    <row r="55" spans="1:9" ht="24" customHeight="1" x14ac:dyDescent="0.2">
      <c r="A55" s="276"/>
      <c r="B55" s="230"/>
      <c r="C55" s="247"/>
      <c r="D55" s="16" t="s">
        <v>65</v>
      </c>
      <c r="E55" s="96">
        <v>1</v>
      </c>
      <c r="F55" s="122">
        <v>1273</v>
      </c>
      <c r="G55" s="86"/>
      <c r="H55" s="86"/>
    </row>
    <row r="56" spans="1:9" ht="24" customHeight="1" x14ac:dyDescent="0.2">
      <c r="A56" s="276"/>
      <c r="B56" s="230"/>
      <c r="C56" s="304"/>
      <c r="D56" s="61" t="s">
        <v>82</v>
      </c>
      <c r="E56" s="102">
        <v>4</v>
      </c>
      <c r="F56" s="122">
        <v>429</v>
      </c>
      <c r="G56" s="86">
        <f t="shared" si="0"/>
        <v>494</v>
      </c>
      <c r="H56" s="86">
        <f t="shared" si="2"/>
        <v>558</v>
      </c>
    </row>
    <row r="57" spans="1:9" ht="24" customHeight="1" x14ac:dyDescent="0.2">
      <c r="A57" s="276"/>
      <c r="B57" s="231"/>
      <c r="C57" s="248"/>
      <c r="D57" s="61" t="s">
        <v>83</v>
      </c>
      <c r="E57" s="102">
        <v>4</v>
      </c>
      <c r="F57" s="122">
        <v>146</v>
      </c>
      <c r="G57" s="86">
        <f t="shared" si="0"/>
        <v>168</v>
      </c>
      <c r="H57" s="86">
        <f t="shared" si="2"/>
        <v>190</v>
      </c>
    </row>
    <row r="58" spans="1:9" ht="35.25" customHeight="1" x14ac:dyDescent="0.25">
      <c r="A58" s="215">
        <v>14</v>
      </c>
      <c r="B58" s="97" t="s">
        <v>84</v>
      </c>
      <c r="C58" s="247" t="s">
        <v>20</v>
      </c>
      <c r="D58" s="263" t="s">
        <v>64</v>
      </c>
      <c r="E58" s="351">
        <v>1</v>
      </c>
      <c r="F58" s="308">
        <v>2629</v>
      </c>
      <c r="G58" s="86">
        <v>4166</v>
      </c>
      <c r="H58" s="86">
        <v>4709</v>
      </c>
    </row>
    <row r="59" spans="1:9" ht="35.25" customHeight="1" x14ac:dyDescent="0.2">
      <c r="A59" s="215"/>
      <c r="B59" s="211" t="s">
        <v>85</v>
      </c>
      <c r="C59" s="248"/>
      <c r="D59" s="265"/>
      <c r="E59" s="352"/>
      <c r="F59" s="309"/>
      <c r="G59" s="86">
        <v>2177</v>
      </c>
      <c r="H59" s="86">
        <v>2461</v>
      </c>
    </row>
    <row r="60" spans="1:9" ht="22.5" customHeight="1" x14ac:dyDescent="0.2">
      <c r="A60" s="215"/>
      <c r="B60" s="211"/>
      <c r="C60" s="247"/>
      <c r="D60" s="29" t="s">
        <v>65</v>
      </c>
      <c r="E60" s="99">
        <v>1</v>
      </c>
      <c r="F60" s="173">
        <v>1273</v>
      </c>
      <c r="G60" s="86"/>
      <c r="H60" s="86"/>
    </row>
    <row r="61" spans="1:9" ht="22.5" customHeight="1" x14ac:dyDescent="0.2">
      <c r="A61" s="215"/>
      <c r="B61" s="211"/>
      <c r="C61" s="304"/>
      <c r="D61" s="65" t="s">
        <v>82</v>
      </c>
      <c r="E61" s="103">
        <v>4</v>
      </c>
      <c r="F61" s="173">
        <v>429</v>
      </c>
      <c r="G61" s="86">
        <v>321</v>
      </c>
      <c r="H61" s="86">
        <v>363</v>
      </c>
    </row>
    <row r="62" spans="1:9" ht="22.5" customHeight="1" x14ac:dyDescent="0.2">
      <c r="A62" s="215"/>
      <c r="B62" s="274"/>
      <c r="C62" s="248"/>
      <c r="D62" s="65" t="s">
        <v>83</v>
      </c>
      <c r="E62" s="103">
        <v>4</v>
      </c>
      <c r="F62" s="173">
        <v>146</v>
      </c>
      <c r="G62" s="86">
        <v>121</v>
      </c>
      <c r="H62" s="86">
        <v>137</v>
      </c>
    </row>
    <row r="63" spans="1:9" ht="41.25" customHeight="1" x14ac:dyDescent="0.25">
      <c r="A63" s="276">
        <v>15</v>
      </c>
      <c r="B63" s="94" t="s">
        <v>135</v>
      </c>
      <c r="C63" s="247" t="s">
        <v>20</v>
      </c>
      <c r="D63" s="11" t="s">
        <v>71</v>
      </c>
      <c r="E63" s="95">
        <v>1</v>
      </c>
      <c r="F63" s="122">
        <v>7176</v>
      </c>
      <c r="G63" s="13">
        <f t="shared" si="0"/>
        <v>8253</v>
      </c>
      <c r="H63" s="13">
        <f t="shared" si="2"/>
        <v>9329</v>
      </c>
    </row>
    <row r="64" spans="1:9" ht="36" customHeight="1" x14ac:dyDescent="0.2">
      <c r="A64" s="276"/>
      <c r="B64" s="230" t="s">
        <v>88</v>
      </c>
      <c r="C64" s="248"/>
      <c r="D64" s="16" t="s">
        <v>89</v>
      </c>
      <c r="E64" s="96">
        <v>1</v>
      </c>
      <c r="F64" s="122">
        <v>4341</v>
      </c>
      <c r="G64" s="13">
        <f t="shared" si="0"/>
        <v>4993</v>
      </c>
      <c r="H64" s="13">
        <f t="shared" si="2"/>
        <v>5644</v>
      </c>
    </row>
    <row r="65" spans="1:8" ht="24" customHeight="1" x14ac:dyDescent="0.2">
      <c r="A65" s="276"/>
      <c r="B65" s="230"/>
      <c r="C65" s="247"/>
      <c r="D65" s="16" t="s">
        <v>90</v>
      </c>
      <c r="E65" s="96">
        <v>1</v>
      </c>
      <c r="F65" s="122">
        <v>2091</v>
      </c>
      <c r="G65" s="13"/>
      <c r="H65" s="13"/>
    </row>
    <row r="66" spans="1:8" ht="24" customHeight="1" x14ac:dyDescent="0.2">
      <c r="A66" s="276"/>
      <c r="B66" s="230"/>
      <c r="C66" s="304"/>
      <c r="D66" s="61" t="s">
        <v>91</v>
      </c>
      <c r="E66" s="102">
        <v>4</v>
      </c>
      <c r="F66" s="122">
        <v>696</v>
      </c>
      <c r="G66" s="13">
        <f t="shared" si="0"/>
        <v>801</v>
      </c>
      <c r="H66" s="13">
        <f t="shared" si="2"/>
        <v>905</v>
      </c>
    </row>
    <row r="67" spans="1:8" ht="24" customHeight="1" x14ac:dyDescent="0.2">
      <c r="A67" s="276"/>
      <c r="B67" s="231"/>
      <c r="C67" s="248"/>
      <c r="D67" s="16" t="s">
        <v>92</v>
      </c>
      <c r="E67" s="96">
        <v>4</v>
      </c>
      <c r="F67" s="122">
        <v>240</v>
      </c>
      <c r="G67" s="13">
        <f t="shared" si="0"/>
        <v>276</v>
      </c>
      <c r="H67" s="13">
        <f t="shared" si="2"/>
        <v>312</v>
      </c>
    </row>
    <row r="68" spans="1:8" ht="36.75" customHeight="1" x14ac:dyDescent="0.25">
      <c r="A68" s="215">
        <v>16</v>
      </c>
      <c r="B68" s="97" t="s">
        <v>136</v>
      </c>
      <c r="C68" s="247" t="s">
        <v>20</v>
      </c>
      <c r="D68" s="25" t="s">
        <v>71</v>
      </c>
      <c r="E68" s="98">
        <v>1</v>
      </c>
      <c r="F68" s="122">
        <v>7176</v>
      </c>
      <c r="G68" s="86">
        <f t="shared" si="0"/>
        <v>8253</v>
      </c>
      <c r="H68" s="86">
        <f t="shared" si="2"/>
        <v>9329</v>
      </c>
    </row>
    <row r="69" spans="1:8" ht="36.75" customHeight="1" x14ac:dyDescent="0.2">
      <c r="A69" s="215"/>
      <c r="B69" s="211" t="s">
        <v>94</v>
      </c>
      <c r="C69" s="248"/>
      <c r="D69" s="29" t="s">
        <v>89</v>
      </c>
      <c r="E69" s="99">
        <v>1</v>
      </c>
      <c r="F69" s="122">
        <v>4341</v>
      </c>
      <c r="G69" s="86">
        <f t="shared" si="0"/>
        <v>4993</v>
      </c>
      <c r="H69" s="86">
        <f t="shared" si="2"/>
        <v>5644</v>
      </c>
    </row>
    <row r="70" spans="1:8" ht="24" customHeight="1" x14ac:dyDescent="0.2">
      <c r="A70" s="215"/>
      <c r="B70" s="211"/>
      <c r="C70" s="247"/>
      <c r="D70" s="29" t="s">
        <v>90</v>
      </c>
      <c r="E70" s="99">
        <v>1</v>
      </c>
      <c r="F70" s="122">
        <v>2091</v>
      </c>
      <c r="G70" s="86">
        <f t="shared" si="0"/>
        <v>2405</v>
      </c>
      <c r="H70" s="86">
        <f t="shared" si="2"/>
        <v>2719</v>
      </c>
    </row>
    <row r="71" spans="1:8" ht="24" customHeight="1" x14ac:dyDescent="0.2">
      <c r="A71" s="215"/>
      <c r="B71" s="211"/>
      <c r="C71" s="304"/>
      <c r="D71" s="65" t="s">
        <v>91</v>
      </c>
      <c r="E71" s="103">
        <v>4</v>
      </c>
      <c r="F71" s="122">
        <v>696</v>
      </c>
      <c r="G71" s="86">
        <f t="shared" si="0"/>
        <v>801</v>
      </c>
      <c r="H71" s="86">
        <f t="shared" si="2"/>
        <v>905</v>
      </c>
    </row>
    <row r="72" spans="1:8" ht="24" customHeight="1" x14ac:dyDescent="0.2">
      <c r="A72" s="215"/>
      <c r="B72" s="274"/>
      <c r="C72" s="248"/>
      <c r="D72" s="29" t="s">
        <v>92</v>
      </c>
      <c r="E72" s="99">
        <v>4</v>
      </c>
      <c r="F72" s="122">
        <v>240</v>
      </c>
      <c r="G72" s="86">
        <f t="shared" si="0"/>
        <v>276</v>
      </c>
      <c r="H72" s="86">
        <f t="shared" si="2"/>
        <v>312</v>
      </c>
    </row>
    <row r="73" spans="1:8" s="105" customFormat="1" ht="27" customHeight="1" x14ac:dyDescent="0.2">
      <c r="A73" s="202">
        <v>17</v>
      </c>
      <c r="B73" s="7" t="s">
        <v>95</v>
      </c>
      <c r="C73" s="316"/>
      <c r="D73" s="277" t="s">
        <v>92</v>
      </c>
      <c r="E73" s="353">
        <v>9</v>
      </c>
      <c r="F73" s="270">
        <v>260</v>
      </c>
      <c r="G73" s="104"/>
      <c r="H73" s="104"/>
    </row>
    <row r="74" spans="1:8" s="105" customFormat="1" ht="58.5" customHeight="1" x14ac:dyDescent="0.2">
      <c r="A74" s="202"/>
      <c r="B74" s="230" t="s">
        <v>179</v>
      </c>
      <c r="C74" s="316"/>
      <c r="D74" s="277"/>
      <c r="E74" s="353"/>
      <c r="F74" s="270"/>
      <c r="G74" s="104"/>
      <c r="H74" s="104"/>
    </row>
    <row r="75" spans="1:8" s="105" customFormat="1" ht="81" customHeight="1" x14ac:dyDescent="0.2">
      <c r="A75" s="202"/>
      <c r="B75" s="231"/>
      <c r="C75" s="164"/>
      <c r="D75" s="16" t="s">
        <v>99</v>
      </c>
      <c r="E75" s="96">
        <v>16</v>
      </c>
      <c r="F75" s="122">
        <v>208</v>
      </c>
      <c r="G75" s="104"/>
      <c r="H75" s="104"/>
    </row>
    <row r="76" spans="1:8" s="69" customFormat="1" ht="38.25" customHeight="1" x14ac:dyDescent="0.25">
      <c r="A76" s="249">
        <v>18</v>
      </c>
      <c r="B76" s="165" t="s">
        <v>137</v>
      </c>
      <c r="C76" s="247" t="s">
        <v>20</v>
      </c>
      <c r="D76" s="263" t="s">
        <v>169</v>
      </c>
      <c r="E76" s="351">
        <v>1</v>
      </c>
      <c r="F76" s="209">
        <v>16692</v>
      </c>
      <c r="G76" s="356">
        <f>F76*1.15</f>
        <v>19195.8</v>
      </c>
      <c r="H76" s="356">
        <f>F76*1.3</f>
        <v>21699.600000000002</v>
      </c>
    </row>
    <row r="77" spans="1:8" s="69" customFormat="1" ht="38.25" customHeight="1" x14ac:dyDescent="0.2">
      <c r="A77" s="250"/>
      <c r="B77" s="211" t="s">
        <v>183</v>
      </c>
      <c r="C77" s="304"/>
      <c r="D77" s="264"/>
      <c r="E77" s="359"/>
      <c r="F77" s="258"/>
      <c r="G77" s="357"/>
      <c r="H77" s="357"/>
    </row>
    <row r="78" spans="1:8" s="69" customFormat="1" ht="38.25" customHeight="1" x14ac:dyDescent="0.2">
      <c r="A78" s="250"/>
      <c r="B78" s="211"/>
      <c r="C78" s="248"/>
      <c r="D78" s="265"/>
      <c r="E78" s="352"/>
      <c r="F78" s="259"/>
      <c r="G78" s="358"/>
      <c r="H78" s="358"/>
    </row>
    <row r="79" spans="1:8" s="69" customFormat="1" ht="27" customHeight="1" x14ac:dyDescent="0.2">
      <c r="A79" s="250"/>
      <c r="B79" s="211"/>
      <c r="C79" s="247" t="s">
        <v>20</v>
      </c>
      <c r="D79" s="263" t="s">
        <v>170</v>
      </c>
      <c r="E79" s="351">
        <v>1</v>
      </c>
      <c r="F79" s="209">
        <v>8123</v>
      </c>
      <c r="G79" s="356">
        <f>F79*1.15</f>
        <v>9341.4499999999989</v>
      </c>
      <c r="H79" s="356">
        <f>F79*1.3</f>
        <v>10559.9</v>
      </c>
    </row>
    <row r="80" spans="1:8" s="69" customFormat="1" ht="30" customHeight="1" x14ac:dyDescent="0.2">
      <c r="A80" s="250"/>
      <c r="B80" s="211"/>
      <c r="C80" s="304"/>
      <c r="D80" s="264"/>
      <c r="E80" s="359"/>
      <c r="F80" s="360"/>
      <c r="G80" s="357"/>
      <c r="H80" s="357"/>
    </row>
    <row r="81" spans="1:8" s="69" customFormat="1" ht="30" customHeight="1" x14ac:dyDescent="0.2">
      <c r="A81" s="251"/>
      <c r="B81" s="274"/>
      <c r="C81" s="248"/>
      <c r="D81" s="265"/>
      <c r="E81" s="352"/>
      <c r="F81" s="210"/>
      <c r="G81" s="358"/>
      <c r="H81" s="358"/>
    </row>
    <row r="82" spans="1:8" s="105" customFormat="1" ht="30" customHeight="1" x14ac:dyDescent="0.25">
      <c r="A82" s="178">
        <v>19</v>
      </c>
      <c r="B82" s="94" t="s">
        <v>160</v>
      </c>
      <c r="C82" s="247" t="s">
        <v>20</v>
      </c>
      <c r="D82" s="247" t="s">
        <v>102</v>
      </c>
      <c r="E82" s="354">
        <v>1</v>
      </c>
      <c r="F82" s="234">
        <v>11406</v>
      </c>
      <c r="G82" s="106"/>
      <c r="H82" s="106"/>
    </row>
    <row r="83" spans="1:8" s="105" customFormat="1" ht="79.5" customHeight="1" x14ac:dyDescent="0.2">
      <c r="A83" s="180"/>
      <c r="B83" s="34" t="s">
        <v>182</v>
      </c>
      <c r="C83" s="248"/>
      <c r="D83" s="248"/>
      <c r="E83" s="355"/>
      <c r="F83" s="234"/>
      <c r="G83" s="107">
        <f>ROUNDUP(F82*1.15,0)</f>
        <v>13117</v>
      </c>
      <c r="H83" s="107">
        <f>ROUNDUP(F82*1.3,0)</f>
        <v>14828</v>
      </c>
    </row>
    <row r="84" spans="1:8" ht="26.25" x14ac:dyDescent="0.2">
      <c r="A84" s="348" t="s">
        <v>103</v>
      </c>
      <c r="B84" s="349"/>
      <c r="C84" s="349"/>
      <c r="D84" s="349"/>
      <c r="E84" s="349"/>
      <c r="F84" s="349"/>
      <c r="G84" s="349"/>
      <c r="H84" s="350"/>
    </row>
    <row r="85" spans="1:8" s="69" customFormat="1" ht="55.5" customHeight="1" x14ac:dyDescent="0.2">
      <c r="A85" s="250">
        <v>20</v>
      </c>
      <c r="B85" s="20" t="s">
        <v>108</v>
      </c>
      <c r="C85" s="197" t="s">
        <v>111</v>
      </c>
      <c r="D85" s="108" t="s">
        <v>112</v>
      </c>
      <c r="E85" s="109">
        <v>1</v>
      </c>
      <c r="F85" s="132">
        <v>2147</v>
      </c>
      <c r="G85" s="110"/>
      <c r="H85" s="110"/>
    </row>
    <row r="86" spans="1:8" s="69" customFormat="1" ht="57.75" customHeight="1" x14ac:dyDescent="0.2">
      <c r="A86" s="250"/>
      <c r="B86" s="211" t="s">
        <v>184</v>
      </c>
      <c r="C86" s="185"/>
      <c r="D86" s="80" t="s">
        <v>113</v>
      </c>
      <c r="E86" s="111">
        <v>1</v>
      </c>
      <c r="F86" s="132">
        <v>701</v>
      </c>
      <c r="G86" s="112">
        <f t="shared" ref="G86:G99" si="3">ROUNDUP(F86*1.15,0)</f>
        <v>807</v>
      </c>
      <c r="H86" s="112">
        <f t="shared" ref="H86:H100" si="4">ROUNDUP(F86*1.3,0)</f>
        <v>912</v>
      </c>
    </row>
    <row r="87" spans="1:8" s="69" customFormat="1" ht="76.5" customHeight="1" x14ac:dyDescent="0.2">
      <c r="A87" s="251"/>
      <c r="B87" s="274"/>
      <c r="C87" s="85" t="s">
        <v>114</v>
      </c>
      <c r="D87" s="80" t="s">
        <v>115</v>
      </c>
      <c r="E87" s="111">
        <v>9</v>
      </c>
      <c r="F87" s="132">
        <v>220</v>
      </c>
      <c r="G87" s="112">
        <f t="shared" si="3"/>
        <v>253</v>
      </c>
      <c r="H87" s="112">
        <f t="shared" si="4"/>
        <v>286</v>
      </c>
    </row>
    <row r="88" spans="1:8" s="105" customFormat="1" ht="30.75" customHeight="1" x14ac:dyDescent="0.2">
      <c r="A88" s="276">
        <v>21</v>
      </c>
      <c r="B88" s="7" t="s">
        <v>116</v>
      </c>
      <c r="C88" s="197" t="s">
        <v>111</v>
      </c>
      <c r="D88" s="366" t="s">
        <v>119</v>
      </c>
      <c r="E88" s="364">
        <v>1</v>
      </c>
      <c r="F88" s="209">
        <v>623</v>
      </c>
      <c r="G88" s="107">
        <f t="shared" si="3"/>
        <v>717</v>
      </c>
      <c r="H88" s="107">
        <f t="shared" si="4"/>
        <v>810</v>
      </c>
    </row>
    <row r="89" spans="1:8" s="105" customFormat="1" ht="57" customHeight="1" x14ac:dyDescent="0.2">
      <c r="A89" s="276"/>
      <c r="B89" s="181" t="s">
        <v>185</v>
      </c>
      <c r="C89" s="185"/>
      <c r="D89" s="367"/>
      <c r="E89" s="365"/>
      <c r="F89" s="210"/>
      <c r="G89" s="107"/>
      <c r="H89" s="107"/>
    </row>
    <row r="90" spans="1:8" s="105" customFormat="1" ht="89.25" customHeight="1" x14ac:dyDescent="0.2">
      <c r="A90" s="276"/>
      <c r="B90" s="182"/>
      <c r="C90" s="85" t="s">
        <v>120</v>
      </c>
      <c r="D90" s="75" t="s">
        <v>121</v>
      </c>
      <c r="E90" s="113">
        <v>9</v>
      </c>
      <c r="F90" s="132">
        <v>220</v>
      </c>
      <c r="G90" s="107">
        <f t="shared" si="3"/>
        <v>253</v>
      </c>
      <c r="H90" s="107">
        <f t="shared" si="4"/>
        <v>286</v>
      </c>
    </row>
    <row r="91" spans="1:8" s="105" customFormat="1" ht="75.75" customHeight="1" x14ac:dyDescent="0.2">
      <c r="A91" s="249">
        <v>22</v>
      </c>
      <c r="B91" s="20" t="s">
        <v>158</v>
      </c>
      <c r="C91" s="159"/>
      <c r="D91" s="141" t="s">
        <v>128</v>
      </c>
      <c r="E91" s="142">
        <v>1</v>
      </c>
      <c r="F91" s="139">
        <v>3677</v>
      </c>
      <c r="G91" s="107"/>
      <c r="H91" s="107"/>
    </row>
    <row r="92" spans="1:8" s="105" customFormat="1" ht="72" customHeight="1" x14ac:dyDescent="0.2">
      <c r="A92" s="250"/>
      <c r="B92" s="362" t="s">
        <v>159</v>
      </c>
      <c r="C92" s="159"/>
      <c r="D92" s="141" t="s">
        <v>129</v>
      </c>
      <c r="E92" s="142">
        <v>1</v>
      </c>
      <c r="F92" s="139">
        <v>1334</v>
      </c>
      <c r="G92" s="107"/>
      <c r="H92" s="107"/>
    </row>
    <row r="93" spans="1:8" s="105" customFormat="1" ht="72" customHeight="1" x14ac:dyDescent="0.2">
      <c r="A93" s="251"/>
      <c r="B93" s="363"/>
      <c r="C93" s="159"/>
      <c r="D93" s="141" t="s">
        <v>142</v>
      </c>
      <c r="E93" s="142">
        <v>9</v>
      </c>
      <c r="F93" s="139">
        <v>412</v>
      </c>
      <c r="G93" s="107"/>
      <c r="H93" s="107"/>
    </row>
    <row r="94" spans="1:8" s="69" customFormat="1" ht="29.25" customHeight="1" x14ac:dyDescent="0.25">
      <c r="A94" s="276">
        <v>22</v>
      </c>
      <c r="B94" s="94" t="s">
        <v>122</v>
      </c>
      <c r="C94" s="197" t="s">
        <v>23</v>
      </c>
      <c r="D94" s="366" t="s">
        <v>24</v>
      </c>
      <c r="E94" s="364">
        <v>1</v>
      </c>
      <c r="F94" s="209">
        <v>1009</v>
      </c>
      <c r="G94" s="361">
        <f>ROUNDUP(F94*1.15,0)</f>
        <v>1161</v>
      </c>
      <c r="H94" s="361">
        <f>ROUNDUP(F94*1.3,0)</f>
        <v>1312</v>
      </c>
    </row>
    <row r="95" spans="1:8" s="69" customFormat="1" ht="27.75" customHeight="1" x14ac:dyDescent="0.2">
      <c r="A95" s="276"/>
      <c r="B95" s="230" t="s">
        <v>124</v>
      </c>
      <c r="C95" s="184"/>
      <c r="D95" s="367"/>
      <c r="E95" s="365"/>
      <c r="F95" s="210"/>
      <c r="G95" s="361"/>
      <c r="H95" s="361"/>
    </row>
    <row r="96" spans="1:8" s="69" customFormat="1" ht="53.25" customHeight="1" x14ac:dyDescent="0.2">
      <c r="A96" s="276"/>
      <c r="B96" s="230"/>
      <c r="C96" s="185"/>
      <c r="D96" s="75" t="s">
        <v>25</v>
      </c>
      <c r="E96" s="113">
        <v>1</v>
      </c>
      <c r="F96" s="132">
        <v>338</v>
      </c>
      <c r="G96" s="112">
        <f t="shared" si="3"/>
        <v>389</v>
      </c>
      <c r="H96" s="112">
        <f t="shared" si="4"/>
        <v>440</v>
      </c>
    </row>
    <row r="97" spans="1:8" s="105" customFormat="1" ht="26.25" customHeight="1" x14ac:dyDescent="0.25">
      <c r="A97" s="369">
        <v>23</v>
      </c>
      <c r="B97" s="97" t="s">
        <v>126</v>
      </c>
      <c r="C97" s="187" t="s">
        <v>23</v>
      </c>
      <c r="D97" s="80" t="s">
        <v>128</v>
      </c>
      <c r="E97" s="111">
        <v>1</v>
      </c>
      <c r="F97" s="161">
        <v>2061</v>
      </c>
      <c r="G97" s="107">
        <f t="shared" si="3"/>
        <v>2371</v>
      </c>
      <c r="H97" s="107">
        <f t="shared" si="4"/>
        <v>2680</v>
      </c>
    </row>
    <row r="98" spans="1:8" s="105" customFormat="1" ht="114.75" customHeight="1" x14ac:dyDescent="0.2">
      <c r="A98" s="369"/>
      <c r="B98" s="53" t="s">
        <v>150</v>
      </c>
      <c r="C98" s="187"/>
      <c r="D98" s="80" t="s">
        <v>129</v>
      </c>
      <c r="E98" s="111">
        <v>1</v>
      </c>
      <c r="F98" s="161">
        <v>662</v>
      </c>
      <c r="G98" s="107">
        <f t="shared" si="3"/>
        <v>762</v>
      </c>
      <c r="H98" s="107">
        <f t="shared" si="4"/>
        <v>861</v>
      </c>
    </row>
    <row r="99" spans="1:8" s="69" customFormat="1" ht="25.5" customHeight="1" x14ac:dyDescent="0.25">
      <c r="A99" s="178">
        <v>24</v>
      </c>
      <c r="B99" s="166" t="s">
        <v>130</v>
      </c>
      <c r="C99" s="197" t="s">
        <v>23</v>
      </c>
      <c r="D99" s="75" t="s">
        <v>29</v>
      </c>
      <c r="E99" s="113">
        <v>1</v>
      </c>
      <c r="F99" s="132">
        <v>2323</v>
      </c>
      <c r="G99" s="112">
        <f t="shared" si="3"/>
        <v>2672</v>
      </c>
      <c r="H99" s="112">
        <f t="shared" si="4"/>
        <v>3020</v>
      </c>
    </row>
    <row r="100" spans="1:8" s="69" customFormat="1" ht="81.75" customHeight="1" x14ac:dyDescent="0.2">
      <c r="A100" s="180"/>
      <c r="B100" s="34" t="s">
        <v>151</v>
      </c>
      <c r="C100" s="185"/>
      <c r="D100" s="75" t="s">
        <v>131</v>
      </c>
      <c r="E100" s="113">
        <v>1</v>
      </c>
      <c r="F100" s="121">
        <v>769</v>
      </c>
      <c r="G100" s="112">
        <f>ROUNDUP(F100*1.15,0)</f>
        <v>885</v>
      </c>
      <c r="H100" s="112">
        <f t="shared" si="4"/>
        <v>1000</v>
      </c>
    </row>
    <row r="102" spans="1:8" ht="35.25" customHeight="1" x14ac:dyDescent="0.2">
      <c r="C102" s="370"/>
      <c r="D102" s="371"/>
      <c r="E102" s="371"/>
      <c r="F102" s="371"/>
    </row>
    <row r="103" spans="1:8" ht="15" x14ac:dyDescent="0.2">
      <c r="C103" s="150"/>
      <c r="D103" s="371"/>
      <c r="E103" s="371"/>
      <c r="F103" s="150"/>
    </row>
    <row r="104" spans="1:8" ht="15" x14ac:dyDescent="0.2">
      <c r="C104" s="151"/>
      <c r="D104" s="368"/>
      <c r="E104" s="368"/>
      <c r="F104" s="151"/>
    </row>
  </sheetData>
  <sheetProtection password="CB5B" sheet="1" objects="1" scenarios="1"/>
  <mergeCells count="130">
    <mergeCell ref="D104:E104"/>
    <mergeCell ref="A97:A98"/>
    <mergeCell ref="C97:C98"/>
    <mergeCell ref="A99:A100"/>
    <mergeCell ref="C99:C100"/>
    <mergeCell ref="C102:F102"/>
    <mergeCell ref="D103:E103"/>
    <mergeCell ref="D94:D95"/>
    <mergeCell ref="E94:E95"/>
    <mergeCell ref="F94:F95"/>
    <mergeCell ref="G94:G95"/>
    <mergeCell ref="H94:H95"/>
    <mergeCell ref="B95:B96"/>
    <mergeCell ref="A85:A87"/>
    <mergeCell ref="C85:C86"/>
    <mergeCell ref="B86:B87"/>
    <mergeCell ref="A88:A90"/>
    <mergeCell ref="A94:A96"/>
    <mergeCell ref="C94:C96"/>
    <mergeCell ref="A91:A93"/>
    <mergeCell ref="B92:B93"/>
    <mergeCell ref="F88:F89"/>
    <mergeCell ref="E88:E89"/>
    <mergeCell ref="D88:D89"/>
    <mergeCell ref="C88:C89"/>
    <mergeCell ref="B89:B90"/>
    <mergeCell ref="A82:A83"/>
    <mergeCell ref="C82:C83"/>
    <mergeCell ref="D82:D83"/>
    <mergeCell ref="E82:E83"/>
    <mergeCell ref="F82:F83"/>
    <mergeCell ref="A84:H84"/>
    <mergeCell ref="H76:H78"/>
    <mergeCell ref="B77:B81"/>
    <mergeCell ref="C79:C81"/>
    <mergeCell ref="D79:D81"/>
    <mergeCell ref="E79:E81"/>
    <mergeCell ref="F79:F81"/>
    <mergeCell ref="G79:G81"/>
    <mergeCell ref="H79:H81"/>
    <mergeCell ref="A76:A81"/>
    <mergeCell ref="C76:C78"/>
    <mergeCell ref="D76:D78"/>
    <mergeCell ref="E76:E78"/>
    <mergeCell ref="F76:F78"/>
    <mergeCell ref="G76:G78"/>
    <mergeCell ref="A58:A62"/>
    <mergeCell ref="C58:C59"/>
    <mergeCell ref="B59:B62"/>
    <mergeCell ref="C60:C62"/>
    <mergeCell ref="D58:D59"/>
    <mergeCell ref="E58:E59"/>
    <mergeCell ref="F58:F59"/>
    <mergeCell ref="A73:A75"/>
    <mergeCell ref="C73:C74"/>
    <mergeCell ref="D73:D74"/>
    <mergeCell ref="E73:E74"/>
    <mergeCell ref="F73:F74"/>
    <mergeCell ref="B74:B75"/>
    <mergeCell ref="A63:A67"/>
    <mergeCell ref="C63:C64"/>
    <mergeCell ref="B64:B67"/>
    <mergeCell ref="C65:C67"/>
    <mergeCell ref="A68:A72"/>
    <mergeCell ref="C68:C69"/>
    <mergeCell ref="B69:B72"/>
    <mergeCell ref="C70:C72"/>
    <mergeCell ref="A48:A49"/>
    <mergeCell ref="C48:C49"/>
    <mergeCell ref="D48:D49"/>
    <mergeCell ref="E48:E49"/>
    <mergeCell ref="F48:F49"/>
    <mergeCell ref="A50:A51"/>
    <mergeCell ref="C50:C51"/>
    <mergeCell ref="A52:H52"/>
    <mergeCell ref="A53:A57"/>
    <mergeCell ref="C53:C54"/>
    <mergeCell ref="B54:B57"/>
    <mergeCell ref="C55:C57"/>
    <mergeCell ref="A42:A44"/>
    <mergeCell ref="C42:C43"/>
    <mergeCell ref="B43:B44"/>
    <mergeCell ref="A45:A47"/>
    <mergeCell ref="C45:C46"/>
    <mergeCell ref="B46:B47"/>
    <mergeCell ref="A36:A38"/>
    <mergeCell ref="C36:C37"/>
    <mergeCell ref="B37:B38"/>
    <mergeCell ref="A39:A41"/>
    <mergeCell ref="C39:C40"/>
    <mergeCell ref="B40:B41"/>
    <mergeCell ref="F30:F31"/>
    <mergeCell ref="A32:A35"/>
    <mergeCell ref="C32:C33"/>
    <mergeCell ref="B33:B35"/>
    <mergeCell ref="C34:C35"/>
    <mergeCell ref="A25:A29"/>
    <mergeCell ref="C25:C26"/>
    <mergeCell ref="B26:B29"/>
    <mergeCell ref="C27:C29"/>
    <mergeCell ref="A30:A31"/>
    <mergeCell ref="C30:C31"/>
    <mergeCell ref="D30:D31"/>
    <mergeCell ref="E30:E31"/>
    <mergeCell ref="A15:A19"/>
    <mergeCell ref="C15:C16"/>
    <mergeCell ref="B16:B19"/>
    <mergeCell ref="C17:C19"/>
    <mergeCell ref="A20:A24"/>
    <mergeCell ref="C20:C21"/>
    <mergeCell ref="B21:B24"/>
    <mergeCell ref="C22:C24"/>
    <mergeCell ref="F7:F8"/>
    <mergeCell ref="G7:G8"/>
    <mergeCell ref="H7:H8"/>
    <mergeCell ref="A9:B9"/>
    <mergeCell ref="A10:A14"/>
    <mergeCell ref="C10:C11"/>
    <mergeCell ref="B11:B14"/>
    <mergeCell ref="C12:C14"/>
    <mergeCell ref="C1:E1"/>
    <mergeCell ref="C2:D2"/>
    <mergeCell ref="C3:D3"/>
    <mergeCell ref="C4:D4"/>
    <mergeCell ref="A6:F6"/>
    <mergeCell ref="A7:A8"/>
    <mergeCell ref="B7:B8"/>
    <mergeCell ref="C7:C8"/>
    <mergeCell ref="D7:D8"/>
    <mergeCell ref="E7:E8"/>
  </mergeCells>
  <hyperlinks>
    <hyperlink ref="B10" r:id="rId1"/>
    <hyperlink ref="B15" r:id="rId2"/>
    <hyperlink ref="B20" r:id="rId3"/>
    <hyperlink ref="B25" r:id="rId4"/>
    <hyperlink ref="B32" r:id="rId5"/>
    <hyperlink ref="B36" r:id="rId6"/>
    <hyperlink ref="B39" r:id="rId7"/>
    <hyperlink ref="B42" r:id="rId8"/>
    <hyperlink ref="B45" r:id="rId9"/>
    <hyperlink ref="B48" r:id="rId10"/>
    <hyperlink ref="B53" r:id="rId11"/>
    <hyperlink ref="B58" r:id="rId12"/>
    <hyperlink ref="B63" r:id="rId13"/>
    <hyperlink ref="B68" r:id="rId14"/>
    <hyperlink ref="B76" r:id="rId15"/>
    <hyperlink ref="B85" r:id="rId16"/>
    <hyperlink ref="B88" r:id="rId17"/>
    <hyperlink ref="B94" r:id="rId18"/>
    <hyperlink ref="B97" r:id="rId19"/>
    <hyperlink ref="B99" r:id="rId20"/>
    <hyperlink ref="B73" r:id="rId21"/>
    <hyperlink ref="B30" r:id="rId22"/>
    <hyperlink ref="B91" r:id="rId23"/>
    <hyperlink ref="B50" r:id="rId24"/>
    <hyperlink ref="B82" r:id="rId25"/>
  </hyperlinks>
  <pageMargins left="0.31496062992125984" right="0" top="0.43307086614173229" bottom="0.27559055118110237" header="0.39370078740157483" footer="0.31496062992125984"/>
  <pageSetup paperSize="9" scale="54" fitToHeight="4" orientation="portrait" r:id="rId26"/>
  <rowBreaks count="3" manualBreakCount="3">
    <brk id="41" max="5" man="1"/>
    <brk id="75" max="5" man="1"/>
    <brk id="98" max="5" man="1"/>
  </rowBreaks>
  <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Прайс ЕЦП полный </vt:lpstr>
      <vt:lpstr>Прайс ЕЦП кратко</vt:lpstr>
      <vt:lpstr>'Прайс ЕЦП кратко'!Заголовки_для_печати</vt:lpstr>
      <vt:lpstr>'Прайс ЕЦП полный '!Заголовки_для_печати</vt:lpstr>
      <vt:lpstr>'Прайс ЕЦП кратко'!Область_печати</vt:lpstr>
      <vt:lpstr>'Прайс ЕЦП полный '!Область_печати</vt:lpstr>
    </vt:vector>
  </TitlesOfParts>
  <Company>nort-udm.ru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ushakova.ai</dc:creator>
  <cp:lastModifiedBy>СТ</cp:lastModifiedBy>
  <cp:lastPrinted>2016-02-02T04:36:26Z</cp:lastPrinted>
  <dcterms:created xsi:type="dcterms:W3CDTF">2014-12-17T12:14:37Z</dcterms:created>
  <dcterms:modified xsi:type="dcterms:W3CDTF">2016-02-02T04:48:07Z</dcterms:modified>
</cp:coreProperties>
</file>